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9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3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externalLinks/externalLink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8800" windowHeight="11790" tabRatio="913" activeTab="5"/>
  </bookViews>
  <sheets>
    <sheet name="Осн. фін. пок." sheetId="14" r:id="rId1"/>
    <sheet name="I. Фін результат" sheetId="20" r:id="rId2"/>
    <sheet name="Розшифровка до Формування" sheetId="22" r:id="rId3"/>
    <sheet name="ІІ. Розр. з бюджетом" sheetId="19" r:id="rId4"/>
    <sheet name="Розшифровка до розр з бюдж" sheetId="26" r:id="rId5"/>
    <sheet name="ІІІ. Рух грош. коштів" sheetId="18" r:id="rId6"/>
    <sheet name="Розшифровка до Руху" sheetId="23" r:id="rId7"/>
    <sheet name="IV. Кап. інвестиції" sheetId="3" r:id="rId8"/>
    <sheet name="Розшифровка кап" sheetId="24" r:id="rId9"/>
    <sheet name=" V. Коефіцієнти" sheetId="11" r:id="rId10"/>
    <sheet name="6.1. Інша інфо_1" sheetId="10" r:id="rId11"/>
    <sheet name="6.2. Інша інфо_2" sheetId="9" r:id="rId12"/>
    <sheet name="VII Статутн капіт" sheetId="21" r:id="rId13"/>
    <sheet name="Розшифровка статутний" sheetId="25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</externalReferences>
  <definedNames>
    <definedName name="__123Graph_XGRAPH3" hidden="1">[1]GDP!#REF!</definedName>
    <definedName name="aa">'[2]1993'!$A$1:$IV$3,'[2]1993'!$A$1:$A$65536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>#REF!</definedName>
    <definedName name="ClDate">[6]Inform!$E$6</definedName>
    <definedName name="ClDate_21">[7]Inform!$E$6</definedName>
    <definedName name="ClDate_25">[7]Inform!$E$6</definedName>
    <definedName name="ClDate_6">[8]Inform!$E$6</definedName>
    <definedName name="CompName">[6]Inform!$F$2</definedName>
    <definedName name="CompName_21">[7]Inform!$F$2</definedName>
    <definedName name="CompName_25">[7]Inform!$F$2</definedName>
    <definedName name="CompName_6">[8]Inform!$F$2</definedName>
    <definedName name="CompNameE">[6]Inform!$G$2</definedName>
    <definedName name="CompNameE_21">[7]Inform!$G$2</definedName>
    <definedName name="CompNameE_25">[7]Inform!$G$2</definedName>
    <definedName name="CompNameE_6">[8]Inform!$G$2</definedName>
    <definedName name="Cost_Category_National_ID">#REF!</definedName>
    <definedName name="Cе511">#REF!</definedName>
    <definedName name="d">'[9]МТР Газ України'!$B$4</definedName>
    <definedName name="dCPIb">[10]попер_роз!#REF!</definedName>
    <definedName name="dPPIb">[10]попер_роз!#REF!</definedName>
    <definedName name="ds">'[11]7  Інші витрати'!#REF!</definedName>
    <definedName name="Fact_Type_ID">#REF!</definedName>
    <definedName name="G">'[12]МТР Газ України'!$B$1</definedName>
    <definedName name="ij1sssss">'[13]7  Інші витрати'!#REF!</definedName>
    <definedName name="LastItem">[14]Лист1!$A$1</definedName>
    <definedName name="Load">'[15]МТР Газ України'!$B$4</definedName>
    <definedName name="Load_ID">'[16]МТР Газ України'!$B$4</definedName>
    <definedName name="Load_ID_10">'[17]7  Інші витрати'!#REF!</definedName>
    <definedName name="Load_ID_11">'[18]МТР Газ України'!$B$4</definedName>
    <definedName name="Load_ID_12">'[18]МТР Газ України'!$B$4</definedName>
    <definedName name="Load_ID_13">'[18]МТР Газ України'!$B$4</definedName>
    <definedName name="Load_ID_14">'[18]МТР Газ України'!$B$4</definedName>
    <definedName name="Load_ID_15">'[18]МТР Газ України'!$B$4</definedName>
    <definedName name="Load_ID_16">'[18]МТР Газ України'!$B$4</definedName>
    <definedName name="Load_ID_17">'[18]МТР Газ України'!$B$4</definedName>
    <definedName name="Load_ID_18">'[19]МТР Газ України'!$B$4</definedName>
    <definedName name="Load_ID_19">'[20]МТР Газ України'!$B$4</definedName>
    <definedName name="Load_ID_20">'[19]МТР Газ України'!$B$4</definedName>
    <definedName name="Load_ID_200">'[15]МТР Газ України'!$B$4</definedName>
    <definedName name="Load_ID_21">'[21]МТР Газ України'!$B$4</definedName>
    <definedName name="Load_ID_23">'[20]МТР Газ України'!$B$4</definedName>
    <definedName name="Load_ID_25">'[21]МТР Газ України'!$B$4</definedName>
    <definedName name="Load_ID_542">'[22]МТР Газ України'!$B$4</definedName>
    <definedName name="Load_ID_6">'[18]МТР Газ України'!$B$4</definedName>
    <definedName name="OpDate">[6]Inform!$E$5</definedName>
    <definedName name="OpDate_21">[7]Inform!$E$5</definedName>
    <definedName name="OpDate_25">[7]Inform!$E$5</definedName>
    <definedName name="OpDate_6">[8]Inform!$E$5</definedName>
    <definedName name="QR">[23]Inform!$E$5</definedName>
    <definedName name="qw">[5]Inform!$E$5</definedName>
    <definedName name="qwert">[5]Inform!$G$2</definedName>
    <definedName name="qwerty">'[4]МТР Газ України'!$B$4</definedName>
    <definedName name="ShowFil">[14]!ShowFil</definedName>
    <definedName name="SU_ID">#REF!</definedName>
    <definedName name="Time_ID">'[16]МТР Газ України'!$B$1</definedName>
    <definedName name="Time_ID_10">'[17]7  Інші витрати'!#REF!</definedName>
    <definedName name="Time_ID_11">'[18]МТР Газ України'!$B$1</definedName>
    <definedName name="Time_ID_12">'[18]МТР Газ України'!$B$1</definedName>
    <definedName name="Time_ID_13">'[18]МТР Газ України'!$B$1</definedName>
    <definedName name="Time_ID_14">'[18]МТР Газ України'!$B$1</definedName>
    <definedName name="Time_ID_15">'[18]МТР Газ України'!$B$1</definedName>
    <definedName name="Time_ID_16">'[18]МТР Газ України'!$B$1</definedName>
    <definedName name="Time_ID_17">'[18]МТР Газ України'!$B$1</definedName>
    <definedName name="Time_ID_18">'[19]МТР Газ України'!$B$1</definedName>
    <definedName name="Time_ID_19">'[20]МТР Газ України'!$B$1</definedName>
    <definedName name="Time_ID_20">'[19]МТР Газ України'!$B$1</definedName>
    <definedName name="Time_ID_21">'[21]МТР Газ України'!$B$1</definedName>
    <definedName name="Time_ID_23">'[20]МТР Газ України'!$B$1</definedName>
    <definedName name="Time_ID_25">'[21]МТР Газ України'!$B$1</definedName>
    <definedName name="Time_ID_6">'[18]МТР Газ України'!$B$1</definedName>
    <definedName name="Time_ID0">'[16]МТР Газ України'!$F$1</definedName>
    <definedName name="Time_ID0_10">'[17]7  Інші витрати'!#REF!</definedName>
    <definedName name="Time_ID0_11">'[18]МТР Газ України'!$F$1</definedName>
    <definedName name="Time_ID0_12">'[18]МТР Газ України'!$F$1</definedName>
    <definedName name="Time_ID0_13">'[18]МТР Газ України'!$F$1</definedName>
    <definedName name="Time_ID0_14">'[18]МТР Газ України'!$F$1</definedName>
    <definedName name="Time_ID0_15">'[18]МТР Газ України'!$F$1</definedName>
    <definedName name="Time_ID0_16">'[18]МТР Газ України'!$F$1</definedName>
    <definedName name="Time_ID0_17">'[18]МТР Газ України'!$F$1</definedName>
    <definedName name="Time_ID0_18">'[19]МТР Газ України'!$F$1</definedName>
    <definedName name="Time_ID0_19">'[20]МТР Газ України'!$F$1</definedName>
    <definedName name="Time_ID0_20">'[19]МТР Газ України'!$F$1</definedName>
    <definedName name="Time_ID0_21">'[21]МТР Газ України'!$F$1</definedName>
    <definedName name="Time_ID0_23">'[20]МТР Газ України'!$F$1</definedName>
    <definedName name="Time_ID0_25">'[21]МТР Газ України'!$F$1</definedName>
    <definedName name="Time_ID0_6">'[18]МТР Газ України'!$F$1</definedName>
    <definedName name="ttttttt">#REF!</definedName>
    <definedName name="Unit">[6]Inform!$E$38</definedName>
    <definedName name="Unit_21">[7]Inform!$E$38</definedName>
    <definedName name="Unit_25">[7]Inform!$E$38</definedName>
    <definedName name="Unit_6">[8]Inform!$E$38</definedName>
    <definedName name="WQER">'[24]МТР Газ України'!$B$4</definedName>
    <definedName name="wr">'[24]МТР Газ України'!$B$4</definedName>
    <definedName name="yyyy">#REF!</definedName>
    <definedName name="zx">'[4]МТР Газ України'!$F$1</definedName>
    <definedName name="zxc">[5]Inform!$E$38</definedName>
    <definedName name="а">'[13]7  Інші витрати'!#REF!</definedName>
    <definedName name="ав">#REF!</definedName>
    <definedName name="аен">'[24]МТР Газ України'!$B$4</definedName>
    <definedName name="_xlnm.Database">'[25]Ener '!$A$1:$G$2645</definedName>
    <definedName name="в">'[26]МТР Газ України'!$F$1</definedName>
    <definedName name="ватт">'[27]БАЗА  '!#REF!</definedName>
    <definedName name="Д">'[15]МТР Газ України'!$B$4</definedName>
    <definedName name="е">#REF!</definedName>
    <definedName name="є">#REF!</definedName>
    <definedName name="_xlnm.Print_Titles" localSheetId="9">' V. Коефіцієнти'!$6:$6</definedName>
    <definedName name="_xlnm.Print_Titles" localSheetId="1">'I. Фін результат'!$4:$6</definedName>
    <definedName name="_xlnm.Print_Titles" localSheetId="3">'ІІ. Розр. з бюджетом'!$4:$6</definedName>
    <definedName name="_xlnm.Print_Titles" localSheetId="5">'ІІІ. Рух грош. коштів'!$4:$6</definedName>
    <definedName name="_xlnm.Print_Titles" localSheetId="0">'Осн. фін. пок.'!$45:$47</definedName>
    <definedName name="Заголовки_для_печати_МИ">'[28]1993'!$A$1:$IV$3,'[28]1993'!$A$1:$A$65536</definedName>
    <definedName name="йуц">#REF!</definedName>
    <definedName name="йцу">#REF!</definedName>
    <definedName name="йцуйй">#REF!</definedName>
    <definedName name="йцукц">'[29]7  Інші витрати'!#REF!</definedName>
    <definedName name="і">[30]Inform!$F$2</definedName>
    <definedName name="ів">#REF!</definedName>
    <definedName name="ів___0">#REF!</definedName>
    <definedName name="ів_22">#REF!</definedName>
    <definedName name="ів_26">#REF!</definedName>
    <definedName name="іваіа">'[29]7  Інші витрати'!#REF!</definedName>
    <definedName name="іваф">#REF!</definedName>
    <definedName name="івів">'[12]МТР Газ України'!$B$1</definedName>
    <definedName name="іцу">[23]Inform!$G$2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_xlnm.Print_Area" localSheetId="9">' V. Коефіцієнти'!$A$1:$H$27</definedName>
    <definedName name="_xlnm.Print_Area" localSheetId="10">'6.1. Інша інфо_1'!$A$1:$O$59</definedName>
    <definedName name="_xlnm.Print_Area" localSheetId="11">'6.2. Інша інфо_2'!$A$1:$AE$48</definedName>
    <definedName name="_xlnm.Print_Area" localSheetId="1">'I. Фін результат'!$A$1:$K$99</definedName>
    <definedName name="_xlnm.Print_Area" localSheetId="7">'IV. Кап. інвестиції'!$A$1:$J$18</definedName>
    <definedName name="_xlnm.Print_Area" localSheetId="12">'VII Статутн капіт'!$A$1:$J$20</definedName>
    <definedName name="_xlnm.Print_Area" localSheetId="3">'ІІ. Розр. з бюджетом'!$A$1:$J$47</definedName>
    <definedName name="_xlnm.Print_Area" localSheetId="5">'ІІІ. Рух грош. коштів'!$A$1:$J$71</definedName>
    <definedName name="_xlnm.Print_Area" localSheetId="0">'Осн. фін. пок.'!$A$1:$J$132</definedName>
    <definedName name="_xlnm.Print_Area" localSheetId="4">'Розшифровка до розр з бюдж'!$A$1:$J$29</definedName>
    <definedName name="_xlnm.Print_Area" localSheetId="6">'Розшифровка до Руху'!$A$1:$J$61</definedName>
    <definedName name="_xlnm.Print_Area" localSheetId="2">'Розшифровка до Формування'!$A$1:$J$23</definedName>
    <definedName name="_xlnm.Print_Area" localSheetId="8">'Розшифровка кап'!$A$1:$J$41</definedName>
    <definedName name="_xlnm.Print_Area" localSheetId="13">'Розшифровка статутний'!$A$1:$J$24</definedName>
    <definedName name="п">'[13]7  Інші витрати'!#REF!</definedName>
    <definedName name="пдв">'[15]МТР Газ України'!$B$4</definedName>
    <definedName name="пдв_утг">'[15]МТР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[31]Inform!$E$6</definedName>
    <definedName name="р">#REF!</definedName>
    <definedName name="т">[32]Inform!$E$6</definedName>
    <definedName name="тариф">[33]Inform!$G$2</definedName>
    <definedName name="уйцукйцуйу">#REF!</definedName>
    <definedName name="уке">[34]Inform!$G$2</definedName>
    <definedName name="УТГ">'[15]МТР Газ України'!$B$4</definedName>
    <definedName name="фів">'[24]МТР Газ України'!$B$4</definedName>
    <definedName name="фіваіф">'[29]7  Інші витрати'!#REF!</definedName>
    <definedName name="фф">'[26]МТР Газ України'!$F$1</definedName>
    <definedName name="ц">'[13]7  Інші витрати'!#REF!</definedName>
    <definedName name="ччч">'[35]БАЗА  '!#REF!</definedName>
    <definedName name="ш">#REF!</definedName>
  </definedNames>
  <calcPr calcId="114210" fullCalcOnLoad="1"/>
</workbook>
</file>

<file path=xl/calcChain.xml><?xml version="1.0" encoding="utf-8"?>
<calcChain xmlns="http://schemas.openxmlformats.org/spreadsheetml/2006/main">
  <c r="D96" i="14"/>
  <c r="D95"/>
  <c r="E101"/>
  <c r="D101"/>
  <c r="C101"/>
  <c r="C96"/>
  <c r="D14" i="10"/>
  <c r="AD29" i="9"/>
  <c r="AA27"/>
  <c r="AD27"/>
  <c r="AD26"/>
  <c r="AC27"/>
  <c r="O29"/>
  <c r="F7" i="24"/>
  <c r="F9"/>
  <c r="I7"/>
  <c r="I9"/>
  <c r="H9"/>
  <c r="C9"/>
  <c r="E7"/>
  <c r="F9" i="3"/>
  <c r="I22" i="23"/>
  <c r="H22"/>
  <c r="F22"/>
  <c r="F23"/>
  <c r="H23"/>
  <c r="I23"/>
  <c r="E21" i="18"/>
  <c r="D21"/>
  <c r="H44"/>
  <c r="C44"/>
  <c r="F9" i="22"/>
  <c r="F94" i="20"/>
  <c r="F93"/>
  <c r="J12" i="18"/>
  <c r="J8"/>
  <c r="J29" i="19"/>
  <c r="J25"/>
  <c r="J20" i="18"/>
  <c r="J24"/>
  <c r="J29"/>
  <c r="J30"/>
  <c r="J21"/>
  <c r="J18"/>
  <c r="J34"/>
  <c r="H29" i="19"/>
  <c r="I29"/>
  <c r="G29"/>
  <c r="G20" i="18"/>
  <c r="Q20"/>
  <c r="T29"/>
  <c r="I25" i="19"/>
  <c r="H25"/>
  <c r="H29" i="18"/>
  <c r="R29"/>
  <c r="G29"/>
  <c r="Q29"/>
  <c r="I29"/>
  <c r="S29"/>
  <c r="R10" i="10"/>
  <c r="R11"/>
  <c r="R12"/>
  <c r="R13"/>
  <c r="R15"/>
  <c r="R16"/>
  <c r="R17"/>
  <c r="F91" i="20"/>
  <c r="J18" i="10"/>
  <c r="R18"/>
  <c r="R19"/>
  <c r="R20"/>
  <c r="R21"/>
  <c r="I30" i="18"/>
  <c r="H30"/>
  <c r="G30"/>
  <c r="Q30"/>
  <c r="H24"/>
  <c r="I24"/>
  <c r="G24"/>
  <c r="Q24"/>
  <c r="M9"/>
  <c r="N9"/>
  <c r="O9"/>
  <c r="F9"/>
  <c r="P9"/>
  <c r="Q9"/>
  <c r="R9"/>
  <c r="S9"/>
  <c r="T9"/>
  <c r="M10"/>
  <c r="N10"/>
  <c r="O10"/>
  <c r="P10"/>
  <c r="Q10"/>
  <c r="R10"/>
  <c r="S10"/>
  <c r="T10"/>
  <c r="M11"/>
  <c r="N11"/>
  <c r="O11"/>
  <c r="P11"/>
  <c r="Q11"/>
  <c r="R11"/>
  <c r="S11"/>
  <c r="T11"/>
  <c r="M12"/>
  <c r="N12"/>
  <c r="O12"/>
  <c r="G12"/>
  <c r="H12"/>
  <c r="I12"/>
  <c r="F12"/>
  <c r="P12"/>
  <c r="Q12"/>
  <c r="R12"/>
  <c r="S12"/>
  <c r="T12"/>
  <c r="M13"/>
  <c r="N13"/>
  <c r="O13"/>
  <c r="P13"/>
  <c r="Q13"/>
  <c r="R13"/>
  <c r="S13"/>
  <c r="T13"/>
  <c r="M14"/>
  <c r="N14"/>
  <c r="O14"/>
  <c r="P14"/>
  <c r="Q14"/>
  <c r="R14"/>
  <c r="S14"/>
  <c r="T14"/>
  <c r="M15"/>
  <c r="N15"/>
  <c r="O15"/>
  <c r="P15"/>
  <c r="Q15"/>
  <c r="R15"/>
  <c r="S15"/>
  <c r="T15"/>
  <c r="M16"/>
  <c r="N16"/>
  <c r="O16"/>
  <c r="P16"/>
  <c r="Q16"/>
  <c r="R16"/>
  <c r="S16"/>
  <c r="T16"/>
  <c r="M17"/>
  <c r="N17"/>
  <c r="O17"/>
  <c r="P17"/>
  <c r="Q17"/>
  <c r="R17"/>
  <c r="S17"/>
  <c r="T17"/>
  <c r="C18"/>
  <c r="M18"/>
  <c r="D18"/>
  <c r="N18"/>
  <c r="E18"/>
  <c r="O18"/>
  <c r="M19"/>
  <c r="N19"/>
  <c r="O19"/>
  <c r="Q19"/>
  <c r="R19"/>
  <c r="S19"/>
  <c r="T19"/>
  <c r="M20"/>
  <c r="N20"/>
  <c r="O20"/>
  <c r="M21"/>
  <c r="N21"/>
  <c r="O21"/>
  <c r="M22"/>
  <c r="N22"/>
  <c r="O22"/>
  <c r="P22"/>
  <c r="Q22"/>
  <c r="R22"/>
  <c r="S22"/>
  <c r="T22"/>
  <c r="M23"/>
  <c r="N23"/>
  <c r="O23"/>
  <c r="P23"/>
  <c r="Q23"/>
  <c r="R23"/>
  <c r="S23"/>
  <c r="T23"/>
  <c r="M24"/>
  <c r="N24"/>
  <c r="O24"/>
  <c r="R24"/>
  <c r="S24"/>
  <c r="T24"/>
  <c r="M25"/>
  <c r="N25"/>
  <c r="O25"/>
  <c r="P25"/>
  <c r="Q25"/>
  <c r="R25"/>
  <c r="S25"/>
  <c r="T25"/>
  <c r="M26"/>
  <c r="N26"/>
  <c r="O26"/>
  <c r="P26"/>
  <c r="Q26"/>
  <c r="R26"/>
  <c r="S26"/>
  <c r="T26"/>
  <c r="M27"/>
  <c r="N27"/>
  <c r="O27"/>
  <c r="P27"/>
  <c r="Q27"/>
  <c r="R27"/>
  <c r="S27"/>
  <c r="T27"/>
  <c r="M28"/>
  <c r="N28"/>
  <c r="O28"/>
  <c r="P28"/>
  <c r="Q28"/>
  <c r="R28"/>
  <c r="S28"/>
  <c r="T28"/>
  <c r="M29"/>
  <c r="N29"/>
  <c r="O29"/>
  <c r="M30"/>
  <c r="N30"/>
  <c r="O30"/>
  <c r="R30"/>
  <c r="S30"/>
  <c r="T30"/>
  <c r="M31"/>
  <c r="N31"/>
  <c r="O31"/>
  <c r="P31"/>
  <c r="Q31"/>
  <c r="R31"/>
  <c r="S31"/>
  <c r="T31"/>
  <c r="M32"/>
  <c r="N32"/>
  <c r="O32"/>
  <c r="P32"/>
  <c r="Q32"/>
  <c r="R32"/>
  <c r="S32"/>
  <c r="T32"/>
  <c r="M33"/>
  <c r="N33"/>
  <c r="O33"/>
  <c r="P33"/>
  <c r="Q33"/>
  <c r="R33"/>
  <c r="S33"/>
  <c r="T33"/>
  <c r="C8"/>
  <c r="C34"/>
  <c r="M34"/>
  <c r="D8"/>
  <c r="D34"/>
  <c r="N34"/>
  <c r="E8"/>
  <c r="E34"/>
  <c r="O34"/>
  <c r="M35"/>
  <c r="N35"/>
  <c r="O35"/>
  <c r="P35"/>
  <c r="Q35"/>
  <c r="R35"/>
  <c r="S35"/>
  <c r="T35"/>
  <c r="C36"/>
  <c r="M36"/>
  <c r="D36"/>
  <c r="N36"/>
  <c r="E36"/>
  <c r="O36"/>
  <c r="H36"/>
  <c r="I36"/>
  <c r="F36"/>
  <c r="P36"/>
  <c r="Q36"/>
  <c r="R36"/>
  <c r="S36"/>
  <c r="T36"/>
  <c r="M37"/>
  <c r="N37"/>
  <c r="O37"/>
  <c r="P37"/>
  <c r="Q37"/>
  <c r="R37"/>
  <c r="S37"/>
  <c r="T37"/>
  <c r="M38"/>
  <c r="N38"/>
  <c r="O38"/>
  <c r="P38"/>
  <c r="Q38"/>
  <c r="R38"/>
  <c r="S38"/>
  <c r="T38"/>
  <c r="M39"/>
  <c r="N39"/>
  <c r="O39"/>
  <c r="P39"/>
  <c r="Q39"/>
  <c r="R39"/>
  <c r="S39"/>
  <c r="T39"/>
  <c r="M40"/>
  <c r="N40"/>
  <c r="O40"/>
  <c r="F40"/>
  <c r="P40"/>
  <c r="Q40"/>
  <c r="R40"/>
  <c r="S40"/>
  <c r="T40"/>
  <c r="C41"/>
  <c r="M41"/>
  <c r="D44"/>
  <c r="D41"/>
  <c r="N41"/>
  <c r="E44"/>
  <c r="E41"/>
  <c r="O41"/>
  <c r="I44"/>
  <c r="I41"/>
  <c r="H41"/>
  <c r="F41"/>
  <c r="P41"/>
  <c r="Q41"/>
  <c r="R41"/>
  <c r="S41"/>
  <c r="T41"/>
  <c r="M42"/>
  <c r="N42"/>
  <c r="O42"/>
  <c r="P42"/>
  <c r="Q42"/>
  <c r="R42"/>
  <c r="S42"/>
  <c r="T42"/>
  <c r="M43"/>
  <c r="N43"/>
  <c r="O43"/>
  <c r="P43"/>
  <c r="Q43"/>
  <c r="R43"/>
  <c r="S43"/>
  <c r="T43"/>
  <c r="M44"/>
  <c r="N44"/>
  <c r="O44"/>
  <c r="F44"/>
  <c r="P44"/>
  <c r="Q44"/>
  <c r="R44"/>
  <c r="S44"/>
  <c r="T44"/>
  <c r="M45"/>
  <c r="N45"/>
  <c r="O45"/>
  <c r="P45"/>
  <c r="Q45"/>
  <c r="R45"/>
  <c r="S45"/>
  <c r="T45"/>
  <c r="M46"/>
  <c r="N46"/>
  <c r="O46"/>
  <c r="F46"/>
  <c r="P46"/>
  <c r="Q46"/>
  <c r="R46"/>
  <c r="S46"/>
  <c r="T46"/>
  <c r="M47"/>
  <c r="N47"/>
  <c r="O47"/>
  <c r="P47"/>
  <c r="Q47"/>
  <c r="R47"/>
  <c r="S47"/>
  <c r="T47"/>
  <c r="M48"/>
  <c r="N48"/>
  <c r="O48"/>
  <c r="P48"/>
  <c r="Q48"/>
  <c r="R48"/>
  <c r="S48"/>
  <c r="T48"/>
  <c r="M49"/>
  <c r="N49"/>
  <c r="O49"/>
  <c r="P49"/>
  <c r="Q49"/>
  <c r="R49"/>
  <c r="S49"/>
  <c r="T49"/>
  <c r="M50"/>
  <c r="N50"/>
  <c r="O50"/>
  <c r="P50"/>
  <c r="Q50"/>
  <c r="R50"/>
  <c r="S50"/>
  <c r="T50"/>
  <c r="M51"/>
  <c r="N51"/>
  <c r="O51"/>
  <c r="P51"/>
  <c r="Q51"/>
  <c r="R51"/>
  <c r="S51"/>
  <c r="T51"/>
  <c r="C52"/>
  <c r="M52"/>
  <c r="D52"/>
  <c r="N52"/>
  <c r="E52"/>
  <c r="O52"/>
  <c r="H52"/>
  <c r="I52"/>
  <c r="F52"/>
  <c r="P52"/>
  <c r="Q52"/>
  <c r="R52"/>
  <c r="S52"/>
  <c r="T52"/>
  <c r="M53"/>
  <c r="N53"/>
  <c r="O53"/>
  <c r="P53"/>
  <c r="Q53"/>
  <c r="R53"/>
  <c r="S53"/>
  <c r="T53"/>
  <c r="M54"/>
  <c r="N54"/>
  <c r="O54"/>
  <c r="G55"/>
  <c r="G54"/>
  <c r="H55"/>
  <c r="H54"/>
  <c r="I55"/>
  <c r="I54"/>
  <c r="J55"/>
  <c r="J54"/>
  <c r="F54"/>
  <c r="P54"/>
  <c r="Q54"/>
  <c r="R54"/>
  <c r="S54"/>
  <c r="T54"/>
  <c r="M55"/>
  <c r="N55"/>
  <c r="O55"/>
  <c r="F55"/>
  <c r="P55"/>
  <c r="Q55"/>
  <c r="R55"/>
  <c r="S55"/>
  <c r="T55"/>
  <c r="M56"/>
  <c r="N56"/>
  <c r="O56"/>
  <c r="P56"/>
  <c r="Q56"/>
  <c r="R56"/>
  <c r="S56"/>
  <c r="T56"/>
  <c r="M57"/>
  <c r="N57"/>
  <c r="O57"/>
  <c r="P57"/>
  <c r="Q57"/>
  <c r="R57"/>
  <c r="S57"/>
  <c r="T57"/>
  <c r="M58"/>
  <c r="N58"/>
  <c r="O58"/>
  <c r="P58"/>
  <c r="Q58"/>
  <c r="R58"/>
  <c r="S58"/>
  <c r="T58"/>
  <c r="M59"/>
  <c r="N59"/>
  <c r="O59"/>
  <c r="P59"/>
  <c r="Q59"/>
  <c r="R59"/>
  <c r="S59"/>
  <c r="T59"/>
  <c r="M60"/>
  <c r="N60"/>
  <c r="O60"/>
  <c r="P60"/>
  <c r="Q60"/>
  <c r="R60"/>
  <c r="S60"/>
  <c r="T60"/>
  <c r="M61"/>
  <c r="N61"/>
  <c r="O61"/>
  <c r="P61"/>
  <c r="Q61"/>
  <c r="R61"/>
  <c r="S61"/>
  <c r="T61"/>
  <c r="M62"/>
  <c r="N62"/>
  <c r="O62"/>
  <c r="P62"/>
  <c r="Q62"/>
  <c r="R62"/>
  <c r="S62"/>
  <c r="T62"/>
  <c r="M63"/>
  <c r="N63"/>
  <c r="O63"/>
  <c r="P63"/>
  <c r="Q63"/>
  <c r="R63"/>
  <c r="S63"/>
  <c r="T63"/>
  <c r="M64"/>
  <c r="N64"/>
  <c r="O64"/>
  <c r="G64"/>
  <c r="H64"/>
  <c r="I64"/>
  <c r="J64"/>
  <c r="F64"/>
  <c r="P64"/>
  <c r="Q64"/>
  <c r="R64"/>
  <c r="S64"/>
  <c r="T64"/>
  <c r="C65"/>
  <c r="M65"/>
  <c r="D65"/>
  <c r="N65"/>
  <c r="E65"/>
  <c r="O65"/>
  <c r="M66"/>
  <c r="N66"/>
  <c r="O66"/>
  <c r="P66"/>
  <c r="Q66"/>
  <c r="M67"/>
  <c r="N67"/>
  <c r="O67"/>
  <c r="P67"/>
  <c r="Q67"/>
  <c r="R67"/>
  <c r="S67"/>
  <c r="T67"/>
  <c r="C68"/>
  <c r="M68"/>
  <c r="D68"/>
  <c r="N68"/>
  <c r="E68"/>
  <c r="O68"/>
  <c r="N8"/>
  <c r="O8"/>
  <c r="G8"/>
  <c r="H8"/>
  <c r="I8"/>
  <c r="F8"/>
  <c r="P8"/>
  <c r="Q8"/>
  <c r="R8"/>
  <c r="S8"/>
  <c r="T8"/>
  <c r="M8"/>
  <c r="M9" i="19"/>
  <c r="N9"/>
  <c r="O9"/>
  <c r="P9"/>
  <c r="Q9"/>
  <c r="R9"/>
  <c r="S9"/>
  <c r="T9"/>
  <c r="M10"/>
  <c r="N10"/>
  <c r="O10"/>
  <c r="P10"/>
  <c r="Q10"/>
  <c r="R10"/>
  <c r="S10"/>
  <c r="T10"/>
  <c r="M11"/>
  <c r="N11"/>
  <c r="O11"/>
  <c r="P11"/>
  <c r="Q11"/>
  <c r="R11"/>
  <c r="S11"/>
  <c r="T11"/>
  <c r="M12"/>
  <c r="N12"/>
  <c r="O12"/>
  <c r="P12"/>
  <c r="Q12"/>
  <c r="R12"/>
  <c r="S12"/>
  <c r="T12"/>
  <c r="M13"/>
  <c r="N13"/>
  <c r="O13"/>
  <c r="P13"/>
  <c r="Q13"/>
  <c r="R13"/>
  <c r="S13"/>
  <c r="T13"/>
  <c r="M14"/>
  <c r="N14"/>
  <c r="O14"/>
  <c r="P14"/>
  <c r="Q14"/>
  <c r="R14"/>
  <c r="S14"/>
  <c r="T14"/>
  <c r="M15"/>
  <c r="N15"/>
  <c r="O15"/>
  <c r="P15"/>
  <c r="Q15"/>
  <c r="R15"/>
  <c r="S15"/>
  <c r="T15"/>
  <c r="M16"/>
  <c r="N16"/>
  <c r="O16"/>
  <c r="P16"/>
  <c r="Q16"/>
  <c r="R16"/>
  <c r="S16"/>
  <c r="T16"/>
  <c r="C9" i="20"/>
  <c r="C18"/>
  <c r="C19"/>
  <c r="C40"/>
  <c r="C48"/>
  <c r="C59"/>
  <c r="C64"/>
  <c r="C70"/>
  <c r="C75"/>
  <c r="C17" i="19"/>
  <c r="M17"/>
  <c r="D9" i="20"/>
  <c r="D18"/>
  <c r="D19"/>
  <c r="D48"/>
  <c r="D59"/>
  <c r="D64"/>
  <c r="D70"/>
  <c r="D75"/>
  <c r="D17" i="19"/>
  <c r="N17"/>
  <c r="E9" i="20"/>
  <c r="E18"/>
  <c r="E19"/>
  <c r="E40"/>
  <c r="E48"/>
  <c r="E59"/>
  <c r="E64"/>
  <c r="E70"/>
  <c r="E75"/>
  <c r="E17" i="19"/>
  <c r="O17"/>
  <c r="G48" i="20"/>
  <c r="H48"/>
  <c r="I48"/>
  <c r="J48"/>
  <c r="F48"/>
  <c r="F8"/>
  <c r="G9"/>
  <c r="H9"/>
  <c r="I9"/>
  <c r="J9"/>
  <c r="F9"/>
  <c r="F18"/>
  <c r="G19"/>
  <c r="H19"/>
  <c r="I19"/>
  <c r="J19"/>
  <c r="F19"/>
  <c r="G40"/>
  <c r="H40"/>
  <c r="I40"/>
  <c r="J40"/>
  <c r="F40"/>
  <c r="F59"/>
  <c r="G64"/>
  <c r="H64"/>
  <c r="I64"/>
  <c r="J64"/>
  <c r="F64"/>
  <c r="F70"/>
  <c r="F75"/>
  <c r="F17" i="19"/>
  <c r="P17"/>
  <c r="G18" i="20"/>
  <c r="G59"/>
  <c r="G70"/>
  <c r="G75"/>
  <c r="G17" i="19"/>
  <c r="Q17"/>
  <c r="H8"/>
  <c r="H18" i="20"/>
  <c r="H59"/>
  <c r="H70"/>
  <c r="H75"/>
  <c r="H17" i="19"/>
  <c r="R17"/>
  <c r="I8"/>
  <c r="I18" i="20"/>
  <c r="I59"/>
  <c r="I70"/>
  <c r="I75"/>
  <c r="I17" i="19"/>
  <c r="S17"/>
  <c r="J8"/>
  <c r="J18" i="20"/>
  <c r="J59"/>
  <c r="J70"/>
  <c r="J75"/>
  <c r="J17" i="19"/>
  <c r="T17"/>
  <c r="M18"/>
  <c r="N18"/>
  <c r="O18"/>
  <c r="P18"/>
  <c r="Q18"/>
  <c r="R18"/>
  <c r="S18"/>
  <c r="T18"/>
  <c r="C19"/>
  <c r="M19"/>
  <c r="D19"/>
  <c r="N19"/>
  <c r="E19"/>
  <c r="O19"/>
  <c r="M20"/>
  <c r="N20"/>
  <c r="O20"/>
  <c r="P20"/>
  <c r="Q20"/>
  <c r="R20"/>
  <c r="S20"/>
  <c r="T20"/>
  <c r="M21"/>
  <c r="N21"/>
  <c r="O21"/>
  <c r="P21"/>
  <c r="Q21"/>
  <c r="R21"/>
  <c r="S21"/>
  <c r="T21"/>
  <c r="M22"/>
  <c r="N22"/>
  <c r="O22"/>
  <c r="P22"/>
  <c r="Q22"/>
  <c r="R22"/>
  <c r="S22"/>
  <c r="T22"/>
  <c r="M23"/>
  <c r="N23"/>
  <c r="O23"/>
  <c r="P23"/>
  <c r="Q23"/>
  <c r="R23"/>
  <c r="S23"/>
  <c r="T23"/>
  <c r="M24"/>
  <c r="N24"/>
  <c r="O24"/>
  <c r="P24"/>
  <c r="Q24"/>
  <c r="R24"/>
  <c r="S24"/>
  <c r="T24"/>
  <c r="M25"/>
  <c r="N25"/>
  <c r="O25"/>
  <c r="Q25"/>
  <c r="R25"/>
  <c r="S25"/>
  <c r="M26"/>
  <c r="N26"/>
  <c r="O26"/>
  <c r="P26"/>
  <c r="Q26"/>
  <c r="R26"/>
  <c r="S26"/>
  <c r="T26"/>
  <c r="C27"/>
  <c r="M27"/>
  <c r="D27"/>
  <c r="N27"/>
  <c r="E27"/>
  <c r="O27"/>
  <c r="M28"/>
  <c r="N28"/>
  <c r="O28"/>
  <c r="P28"/>
  <c r="Q28"/>
  <c r="R28"/>
  <c r="S28"/>
  <c r="T28"/>
  <c r="M29"/>
  <c r="N29"/>
  <c r="O29"/>
  <c r="Q29"/>
  <c r="R29"/>
  <c r="S29"/>
  <c r="T29"/>
  <c r="M30"/>
  <c r="N30"/>
  <c r="O30"/>
  <c r="P30"/>
  <c r="Q30"/>
  <c r="R30"/>
  <c r="S30"/>
  <c r="T30"/>
  <c r="M31"/>
  <c r="N31"/>
  <c r="O31"/>
  <c r="P31"/>
  <c r="Q31"/>
  <c r="R31"/>
  <c r="S31"/>
  <c r="T31"/>
  <c r="M32"/>
  <c r="N32"/>
  <c r="O32"/>
  <c r="P32"/>
  <c r="Q32"/>
  <c r="R32"/>
  <c r="S32"/>
  <c r="T32"/>
  <c r="M33"/>
  <c r="N33"/>
  <c r="O33"/>
  <c r="P33"/>
  <c r="Q33"/>
  <c r="R33"/>
  <c r="S33"/>
  <c r="T33"/>
  <c r="M34"/>
  <c r="N34"/>
  <c r="O34"/>
  <c r="P34"/>
  <c r="Q34"/>
  <c r="R34"/>
  <c r="S34"/>
  <c r="T34"/>
  <c r="M35"/>
  <c r="N35"/>
  <c r="O35"/>
  <c r="P35"/>
  <c r="Q35"/>
  <c r="R35"/>
  <c r="S35"/>
  <c r="T35"/>
  <c r="C36"/>
  <c r="M36"/>
  <c r="D36"/>
  <c r="N36"/>
  <c r="E36"/>
  <c r="O36"/>
  <c r="G36"/>
  <c r="H36"/>
  <c r="I36"/>
  <c r="J36"/>
  <c r="F36"/>
  <c r="P36"/>
  <c r="Q36"/>
  <c r="R36"/>
  <c r="S36"/>
  <c r="T36"/>
  <c r="M37"/>
  <c r="N37"/>
  <c r="O37"/>
  <c r="P37"/>
  <c r="Q37"/>
  <c r="R37"/>
  <c r="S37"/>
  <c r="T37"/>
  <c r="M38"/>
  <c r="N38"/>
  <c r="O38"/>
  <c r="F38"/>
  <c r="P38"/>
  <c r="Q38"/>
  <c r="R38"/>
  <c r="S38"/>
  <c r="T38"/>
  <c r="M39"/>
  <c r="N39"/>
  <c r="O39"/>
  <c r="P39"/>
  <c r="Q39"/>
  <c r="R39"/>
  <c r="S39"/>
  <c r="T39"/>
  <c r="M40"/>
  <c r="N40"/>
  <c r="O40"/>
  <c r="P40"/>
  <c r="Q40"/>
  <c r="R40"/>
  <c r="S40"/>
  <c r="T40"/>
  <c r="M41"/>
  <c r="N41"/>
  <c r="O41"/>
  <c r="P41"/>
  <c r="Q41"/>
  <c r="R41"/>
  <c r="S41"/>
  <c r="T41"/>
  <c r="M42"/>
  <c r="N42"/>
  <c r="O42"/>
  <c r="P42"/>
  <c r="Q42"/>
  <c r="R42"/>
  <c r="S42"/>
  <c r="T42"/>
  <c r="C43"/>
  <c r="M43"/>
  <c r="D43"/>
  <c r="N43"/>
  <c r="E43"/>
  <c r="O43"/>
  <c r="N8"/>
  <c r="O8"/>
  <c r="P8"/>
  <c r="Q8"/>
  <c r="R8"/>
  <c r="S8"/>
  <c r="T8"/>
  <c r="M8"/>
  <c r="T92" i="20"/>
  <c r="U92"/>
  <c r="R9"/>
  <c r="S9"/>
  <c r="T9"/>
  <c r="F10"/>
  <c r="Q10"/>
  <c r="R10"/>
  <c r="S10"/>
  <c r="T10"/>
  <c r="U10"/>
  <c r="F11"/>
  <c r="Q11"/>
  <c r="R11"/>
  <c r="S11"/>
  <c r="T11"/>
  <c r="U11"/>
  <c r="F12"/>
  <c r="Q12"/>
  <c r="R12"/>
  <c r="S12"/>
  <c r="T12"/>
  <c r="U12"/>
  <c r="R13"/>
  <c r="S13"/>
  <c r="T13"/>
  <c r="U13"/>
  <c r="F14"/>
  <c r="Q14"/>
  <c r="R14"/>
  <c r="S14"/>
  <c r="T14"/>
  <c r="U14"/>
  <c r="Q15"/>
  <c r="R15"/>
  <c r="S15"/>
  <c r="T15"/>
  <c r="U15"/>
  <c r="F16"/>
  <c r="Q16"/>
  <c r="R16"/>
  <c r="S16"/>
  <c r="T16"/>
  <c r="U16"/>
  <c r="F17"/>
  <c r="Q17"/>
  <c r="R17"/>
  <c r="S17"/>
  <c r="T17"/>
  <c r="U17"/>
  <c r="R18"/>
  <c r="S18"/>
  <c r="T18"/>
  <c r="Q19"/>
  <c r="R19"/>
  <c r="S19"/>
  <c r="T19"/>
  <c r="U19"/>
  <c r="Q20"/>
  <c r="R20"/>
  <c r="S20"/>
  <c r="T20"/>
  <c r="U20"/>
  <c r="Q21"/>
  <c r="R21"/>
  <c r="S21"/>
  <c r="T21"/>
  <c r="U21"/>
  <c r="Q22"/>
  <c r="R22"/>
  <c r="S22"/>
  <c r="T22"/>
  <c r="U22"/>
  <c r="Q23"/>
  <c r="R23"/>
  <c r="S23"/>
  <c r="T23"/>
  <c r="U23"/>
  <c r="F24"/>
  <c r="Q24"/>
  <c r="R24"/>
  <c r="S24"/>
  <c r="T24"/>
  <c r="U24"/>
  <c r="Q25"/>
  <c r="R25"/>
  <c r="S25"/>
  <c r="T25"/>
  <c r="U25"/>
  <c r="Q26"/>
  <c r="R26"/>
  <c r="S26"/>
  <c r="T26"/>
  <c r="U26"/>
  <c r="F27"/>
  <c r="Q27"/>
  <c r="R27"/>
  <c r="S27"/>
  <c r="T27"/>
  <c r="U27"/>
  <c r="Q28"/>
  <c r="R28"/>
  <c r="S28"/>
  <c r="T28"/>
  <c r="U28"/>
  <c r="Q29"/>
  <c r="R29"/>
  <c r="S29"/>
  <c r="T29"/>
  <c r="U29"/>
  <c r="Q30"/>
  <c r="R30"/>
  <c r="S30"/>
  <c r="T30"/>
  <c r="U30"/>
  <c r="Q31"/>
  <c r="R31"/>
  <c r="S31"/>
  <c r="T31"/>
  <c r="U31"/>
  <c r="Q32"/>
  <c r="R32"/>
  <c r="S32"/>
  <c r="T32"/>
  <c r="U32"/>
  <c r="Q33"/>
  <c r="R33"/>
  <c r="S33"/>
  <c r="T33"/>
  <c r="U33"/>
  <c r="Q34"/>
  <c r="R34"/>
  <c r="S34"/>
  <c r="T34"/>
  <c r="U34"/>
  <c r="Q35"/>
  <c r="R35"/>
  <c r="S35"/>
  <c r="T35"/>
  <c r="U35"/>
  <c r="Q36"/>
  <c r="R36"/>
  <c r="S36"/>
  <c r="T36"/>
  <c r="U36"/>
  <c r="Q37"/>
  <c r="R37"/>
  <c r="S37"/>
  <c r="T37"/>
  <c r="U37"/>
  <c r="Q38"/>
  <c r="R38"/>
  <c r="S38"/>
  <c r="T38"/>
  <c r="U38"/>
  <c r="Q39"/>
  <c r="R39"/>
  <c r="S39"/>
  <c r="T39"/>
  <c r="U39"/>
  <c r="Q40"/>
  <c r="R40"/>
  <c r="S40"/>
  <c r="T40"/>
  <c r="U40"/>
  <c r="Q41"/>
  <c r="R41"/>
  <c r="S41"/>
  <c r="T41"/>
  <c r="U41"/>
  <c r="Q42"/>
  <c r="R42"/>
  <c r="S42"/>
  <c r="T42"/>
  <c r="U42"/>
  <c r="F43"/>
  <c r="Q43"/>
  <c r="R43"/>
  <c r="S43"/>
  <c r="T43"/>
  <c r="U43"/>
  <c r="F44"/>
  <c r="Q44"/>
  <c r="R44"/>
  <c r="S44"/>
  <c r="T44"/>
  <c r="U44"/>
  <c r="Q45"/>
  <c r="R45"/>
  <c r="S45"/>
  <c r="T45"/>
  <c r="U45"/>
  <c r="Q46"/>
  <c r="R46"/>
  <c r="S46"/>
  <c r="T46"/>
  <c r="U46"/>
  <c r="Q47"/>
  <c r="R47"/>
  <c r="S47"/>
  <c r="T47"/>
  <c r="U47"/>
  <c r="Q48"/>
  <c r="R48"/>
  <c r="S48"/>
  <c r="T48"/>
  <c r="U48"/>
  <c r="Q49"/>
  <c r="R49"/>
  <c r="S49"/>
  <c r="T49"/>
  <c r="U49"/>
  <c r="Q50"/>
  <c r="R50"/>
  <c r="S50"/>
  <c r="T50"/>
  <c r="U50"/>
  <c r="F51"/>
  <c r="Q51"/>
  <c r="R51"/>
  <c r="S51"/>
  <c r="T51"/>
  <c r="U51"/>
  <c r="Q52"/>
  <c r="R52"/>
  <c r="S52"/>
  <c r="T52"/>
  <c r="U52"/>
  <c r="Q53"/>
  <c r="R53"/>
  <c r="S53"/>
  <c r="T53"/>
  <c r="U53"/>
  <c r="Q54"/>
  <c r="R54"/>
  <c r="S54"/>
  <c r="T54"/>
  <c r="U54"/>
  <c r="Q55"/>
  <c r="R55"/>
  <c r="S55"/>
  <c r="T55"/>
  <c r="U55"/>
  <c r="Q56"/>
  <c r="R56"/>
  <c r="S56"/>
  <c r="T56"/>
  <c r="U56"/>
  <c r="Q57"/>
  <c r="R57"/>
  <c r="S57"/>
  <c r="T57"/>
  <c r="U57"/>
  <c r="Q58"/>
  <c r="R58"/>
  <c r="S58"/>
  <c r="T58"/>
  <c r="U58"/>
  <c r="R59"/>
  <c r="S59"/>
  <c r="T59"/>
  <c r="Q60"/>
  <c r="R60"/>
  <c r="S60"/>
  <c r="T60"/>
  <c r="U60"/>
  <c r="Q61"/>
  <c r="R61"/>
  <c r="S61"/>
  <c r="T61"/>
  <c r="U61"/>
  <c r="Q62"/>
  <c r="R62"/>
  <c r="S62"/>
  <c r="T62"/>
  <c r="U62"/>
  <c r="Q63"/>
  <c r="R63"/>
  <c r="S63"/>
  <c r="T63"/>
  <c r="U63"/>
  <c r="Q64"/>
  <c r="R64"/>
  <c r="S64"/>
  <c r="T64"/>
  <c r="U64"/>
  <c r="Q65"/>
  <c r="R65"/>
  <c r="S65"/>
  <c r="T65"/>
  <c r="U65"/>
  <c r="F66"/>
  <c r="Q66"/>
  <c r="R66"/>
  <c r="S66"/>
  <c r="T66"/>
  <c r="U66"/>
  <c r="Q67"/>
  <c r="R67"/>
  <c r="S67"/>
  <c r="T67"/>
  <c r="U67"/>
  <c r="Q68"/>
  <c r="R68"/>
  <c r="S68"/>
  <c r="T68"/>
  <c r="U68"/>
  <c r="Q69"/>
  <c r="R69"/>
  <c r="S69"/>
  <c r="T69"/>
  <c r="U69"/>
  <c r="R70"/>
  <c r="S70"/>
  <c r="T70"/>
  <c r="Q71"/>
  <c r="R71"/>
  <c r="S71"/>
  <c r="T71"/>
  <c r="U71"/>
  <c r="Q72"/>
  <c r="R72"/>
  <c r="S72"/>
  <c r="T72"/>
  <c r="U72"/>
  <c r="Q73"/>
  <c r="R73"/>
  <c r="S73"/>
  <c r="T73"/>
  <c r="U73"/>
  <c r="Q74"/>
  <c r="R74"/>
  <c r="S74"/>
  <c r="T74"/>
  <c r="U74"/>
  <c r="R75"/>
  <c r="S75"/>
  <c r="T75"/>
  <c r="Q76"/>
  <c r="R76"/>
  <c r="S76"/>
  <c r="T76"/>
  <c r="U76"/>
  <c r="Q77"/>
  <c r="R77"/>
  <c r="S77"/>
  <c r="T77"/>
  <c r="U77"/>
  <c r="F78"/>
  <c r="Q78"/>
  <c r="G78"/>
  <c r="R78"/>
  <c r="H78"/>
  <c r="S78"/>
  <c r="I78"/>
  <c r="T78"/>
  <c r="J78"/>
  <c r="U78"/>
  <c r="G79"/>
  <c r="R79"/>
  <c r="H79"/>
  <c r="S79"/>
  <c r="I79"/>
  <c r="T79"/>
  <c r="Q80"/>
  <c r="R80"/>
  <c r="S80"/>
  <c r="T80"/>
  <c r="U80"/>
  <c r="Q81"/>
  <c r="R81"/>
  <c r="S81"/>
  <c r="T81"/>
  <c r="U81"/>
  <c r="G82"/>
  <c r="R82"/>
  <c r="H82"/>
  <c r="S82"/>
  <c r="I82"/>
  <c r="T82"/>
  <c r="G83"/>
  <c r="H83"/>
  <c r="I83"/>
  <c r="J83"/>
  <c r="F83"/>
  <c r="Q83"/>
  <c r="R83"/>
  <c r="S83"/>
  <c r="T83"/>
  <c r="U83"/>
  <c r="Q84"/>
  <c r="R84"/>
  <c r="S84"/>
  <c r="T84"/>
  <c r="U84"/>
  <c r="Q85"/>
  <c r="R85"/>
  <c r="S85"/>
  <c r="T85"/>
  <c r="U85"/>
  <c r="Q86"/>
  <c r="R86"/>
  <c r="S86"/>
  <c r="T86"/>
  <c r="U86"/>
  <c r="Q87"/>
  <c r="R87"/>
  <c r="S87"/>
  <c r="T87"/>
  <c r="U87"/>
  <c r="G88"/>
  <c r="R88"/>
  <c r="H88"/>
  <c r="S88"/>
  <c r="I88"/>
  <c r="T88"/>
  <c r="Q89"/>
  <c r="R89"/>
  <c r="S89"/>
  <c r="T89"/>
  <c r="U89"/>
  <c r="R90"/>
  <c r="S90"/>
  <c r="T90"/>
  <c r="U90"/>
  <c r="R91"/>
  <c r="S91"/>
  <c r="T91"/>
  <c r="U91"/>
  <c r="R92"/>
  <c r="S92"/>
  <c r="Q93"/>
  <c r="R93"/>
  <c r="S93"/>
  <c r="T93"/>
  <c r="U93"/>
  <c r="Q94"/>
  <c r="R94"/>
  <c r="S94"/>
  <c r="T94"/>
  <c r="U94"/>
  <c r="T8"/>
  <c r="U8"/>
  <c r="S8"/>
  <c r="Q8"/>
  <c r="R8"/>
  <c r="H20" i="18"/>
  <c r="R20"/>
  <c r="T25" i="19"/>
  <c r="T20" i="18"/>
  <c r="I20"/>
  <c r="S20"/>
  <c r="J56" i="19"/>
  <c r="H56"/>
  <c r="F90" i="20"/>
  <c r="Q90"/>
  <c r="D57" i="19"/>
  <c r="E57"/>
  <c r="G57"/>
  <c r="H57"/>
  <c r="I57"/>
  <c r="J57"/>
  <c r="C57"/>
  <c r="D56"/>
  <c r="E56"/>
  <c r="G56"/>
  <c r="I56"/>
  <c r="C56"/>
  <c r="D55"/>
  <c r="E55"/>
  <c r="G55"/>
  <c r="H55"/>
  <c r="I55"/>
  <c r="J55"/>
  <c r="C55"/>
  <c r="D83" i="18"/>
  <c r="E83"/>
  <c r="G83"/>
  <c r="H83"/>
  <c r="I83"/>
  <c r="J83"/>
  <c r="C83"/>
  <c r="D82"/>
  <c r="E82"/>
  <c r="G82"/>
  <c r="H82"/>
  <c r="I82"/>
  <c r="J82"/>
  <c r="C82"/>
  <c r="D81"/>
  <c r="E81"/>
  <c r="G81"/>
  <c r="H81"/>
  <c r="I81"/>
  <c r="J81"/>
  <c r="C81"/>
  <c r="D80"/>
  <c r="E80"/>
  <c r="G80"/>
  <c r="H80"/>
  <c r="I80"/>
  <c r="J80"/>
  <c r="C80"/>
  <c r="D108" i="20"/>
  <c r="E108"/>
  <c r="F92"/>
  <c r="G108"/>
  <c r="H108"/>
  <c r="I108"/>
  <c r="J108"/>
  <c r="C108"/>
  <c r="D105"/>
  <c r="D106"/>
  <c r="D107"/>
  <c r="E105"/>
  <c r="G105"/>
  <c r="G106"/>
  <c r="G107"/>
  <c r="H105"/>
  <c r="H106"/>
  <c r="H107"/>
  <c r="I105"/>
  <c r="I106"/>
  <c r="J105"/>
  <c r="C105"/>
  <c r="C106"/>
  <c r="C107"/>
  <c r="E106"/>
  <c r="J106"/>
  <c r="J107"/>
  <c r="M95" i="14"/>
  <c r="M96"/>
  <c r="D103" i="20"/>
  <c r="E103"/>
  <c r="G103"/>
  <c r="H103"/>
  <c r="I103"/>
  <c r="J103"/>
  <c r="C103"/>
  <c r="C102"/>
  <c r="D102"/>
  <c r="E102"/>
  <c r="G102"/>
  <c r="H102"/>
  <c r="I102"/>
  <c r="J102"/>
  <c r="D101"/>
  <c r="E101"/>
  <c r="G101"/>
  <c r="H101"/>
  <c r="I101"/>
  <c r="J101"/>
  <c r="C101"/>
  <c r="J23" i="10"/>
  <c r="R23"/>
  <c r="J25"/>
  <c r="R25"/>
  <c r="J24"/>
  <c r="R24"/>
  <c r="AC28" i="9"/>
  <c r="AB28"/>
  <c r="AD28"/>
  <c r="AE28"/>
  <c r="AA28"/>
  <c r="AB26"/>
  <c r="AC26"/>
  <c r="AE26"/>
  <c r="AA26"/>
  <c r="AA29"/>
  <c r="N29"/>
  <c r="L29"/>
  <c r="C7" i="24"/>
  <c r="V26" i="9"/>
  <c r="Q26"/>
  <c r="G26"/>
  <c r="G95" i="20"/>
  <c r="F8" i="22"/>
  <c r="D7" i="24"/>
  <c r="C105" i="14"/>
  <c r="C108"/>
  <c r="C109"/>
  <c r="F13" i="22"/>
  <c r="F17"/>
  <c r="J16"/>
  <c r="I16"/>
  <c r="G16"/>
  <c r="F16"/>
  <c r="H16"/>
  <c r="E16"/>
  <c r="D16"/>
  <c r="C16"/>
  <c r="F15"/>
  <c r="F14"/>
  <c r="J12"/>
  <c r="I12"/>
  <c r="H12"/>
  <c r="F12"/>
  <c r="G12"/>
  <c r="E12"/>
  <c r="D12"/>
  <c r="C12"/>
  <c r="F11"/>
  <c r="F10"/>
  <c r="J7"/>
  <c r="I7"/>
  <c r="G7"/>
  <c r="H7"/>
  <c r="F7"/>
  <c r="E7"/>
  <c r="D7"/>
  <c r="C7"/>
  <c r="G28" i="9"/>
  <c r="G29"/>
  <c r="G30"/>
  <c r="L30"/>
  <c r="Q30"/>
  <c r="V30"/>
  <c r="AA30"/>
  <c r="AE29"/>
  <c r="Q28"/>
  <c r="Q29"/>
  <c r="V28"/>
  <c r="V29"/>
  <c r="H29"/>
  <c r="I29"/>
  <c r="J29"/>
  <c r="K29"/>
  <c r="M29"/>
  <c r="P29"/>
  <c r="R29"/>
  <c r="S29"/>
  <c r="T29"/>
  <c r="U29"/>
  <c r="W29"/>
  <c r="X29"/>
  <c r="Y29"/>
  <c r="Z29"/>
  <c r="M39"/>
  <c r="M42"/>
  <c r="M40"/>
  <c r="M41"/>
  <c r="E42"/>
  <c r="G42"/>
  <c r="I42"/>
  <c r="K42"/>
  <c r="O42"/>
  <c r="Q42"/>
  <c r="S42"/>
  <c r="C58" i="18"/>
  <c r="C52" i="20"/>
  <c r="C55" i="14"/>
  <c r="E121"/>
  <c r="E122"/>
  <c r="E123"/>
  <c r="E120"/>
  <c r="D121"/>
  <c r="D122"/>
  <c r="D123"/>
  <c r="D120"/>
  <c r="C121"/>
  <c r="C122"/>
  <c r="C123"/>
  <c r="D23" i="26"/>
  <c r="E23"/>
  <c r="G23"/>
  <c r="H23"/>
  <c r="I23"/>
  <c r="J23"/>
  <c r="C23"/>
  <c r="D20"/>
  <c r="E20"/>
  <c r="G20"/>
  <c r="F20"/>
  <c r="H20"/>
  <c r="I20"/>
  <c r="J20"/>
  <c r="C20"/>
  <c r="F18"/>
  <c r="D17"/>
  <c r="E17"/>
  <c r="G17"/>
  <c r="F17"/>
  <c r="H17"/>
  <c r="I17"/>
  <c r="J17"/>
  <c r="C17"/>
  <c r="D14"/>
  <c r="E14"/>
  <c r="G14"/>
  <c r="F14"/>
  <c r="H14"/>
  <c r="I14"/>
  <c r="J14"/>
  <c r="C14"/>
  <c r="H10"/>
  <c r="I10"/>
  <c r="J10"/>
  <c r="F10"/>
  <c r="G10"/>
  <c r="D10"/>
  <c r="E10"/>
  <c r="C10"/>
  <c r="F24"/>
  <c r="F21"/>
  <c r="F15"/>
  <c r="F11"/>
  <c r="F9"/>
  <c r="J8"/>
  <c r="I8"/>
  <c r="H8"/>
  <c r="F8"/>
  <c r="G8"/>
  <c r="E8"/>
  <c r="D8"/>
  <c r="C8"/>
  <c r="J44" i="18"/>
  <c r="G44"/>
  <c r="F45"/>
  <c r="F47"/>
  <c r="F8" i="25"/>
  <c r="F9"/>
  <c r="F10"/>
  <c r="F11"/>
  <c r="F12"/>
  <c r="F13"/>
  <c r="F14"/>
  <c r="F15"/>
  <c r="D7"/>
  <c r="E7"/>
  <c r="G7"/>
  <c r="F7"/>
  <c r="H7"/>
  <c r="I7"/>
  <c r="J7"/>
  <c r="C7"/>
  <c r="D93" i="14"/>
  <c r="E93"/>
  <c r="F93"/>
  <c r="E20" i="11"/>
  <c r="F20"/>
  <c r="G20"/>
  <c r="E16"/>
  <c r="F16"/>
  <c r="G16"/>
  <c r="E15"/>
  <c r="F15"/>
  <c r="G15"/>
  <c r="D15"/>
  <c r="F10" i="10"/>
  <c r="F18"/>
  <c r="F22"/>
  <c r="D125" i="14"/>
  <c r="F22" i="20"/>
  <c r="D58" i="18"/>
  <c r="E58"/>
  <c r="G58"/>
  <c r="H58"/>
  <c r="I58"/>
  <c r="J58"/>
  <c r="F43"/>
  <c r="F48"/>
  <c r="F49"/>
  <c r="F50"/>
  <c r="G42"/>
  <c r="G41"/>
  <c r="D42"/>
  <c r="E42"/>
  <c r="H42"/>
  <c r="I42"/>
  <c r="J42"/>
  <c r="J41"/>
  <c r="C42"/>
  <c r="G21"/>
  <c r="H21"/>
  <c r="R21"/>
  <c r="I21"/>
  <c r="T21"/>
  <c r="E79" i="14"/>
  <c r="E84"/>
  <c r="F27" i="18"/>
  <c r="F28"/>
  <c r="F29"/>
  <c r="P29"/>
  <c r="F30"/>
  <c r="P30"/>
  <c r="F32" i="19"/>
  <c r="F30"/>
  <c r="F28"/>
  <c r="E75" i="14"/>
  <c r="E105"/>
  <c r="J9" i="21"/>
  <c r="G9"/>
  <c r="H9"/>
  <c r="I9"/>
  <c r="D9"/>
  <c r="E9"/>
  <c r="C9"/>
  <c r="F12"/>
  <c r="F11"/>
  <c r="F9"/>
  <c r="F14" i="10"/>
  <c r="H14"/>
  <c r="J14"/>
  <c r="L14"/>
  <c r="H10"/>
  <c r="L10"/>
  <c r="H18"/>
  <c r="D10"/>
  <c r="N10"/>
  <c r="H19" i="19"/>
  <c r="I19"/>
  <c r="S19"/>
  <c r="G19"/>
  <c r="Q19"/>
  <c r="J19"/>
  <c r="T19"/>
  <c r="J27"/>
  <c r="T27"/>
  <c r="E74" i="14"/>
  <c r="C74"/>
  <c r="C83" i="20"/>
  <c r="D83"/>
  <c r="E83"/>
  <c r="AC16" i="9"/>
  <c r="W17"/>
  <c r="AC17"/>
  <c r="Q17"/>
  <c r="Z16"/>
  <c r="T17"/>
  <c r="AC7"/>
  <c r="V8"/>
  <c r="N8"/>
  <c r="Z7"/>
  <c r="R8"/>
  <c r="Z8"/>
  <c r="K44" i="10"/>
  <c r="G115" i="14"/>
  <c r="H115"/>
  <c r="I115"/>
  <c r="J115"/>
  <c r="G111"/>
  <c r="H111"/>
  <c r="I111"/>
  <c r="J111"/>
  <c r="C115"/>
  <c r="D115"/>
  <c r="E115"/>
  <c r="C111"/>
  <c r="D111"/>
  <c r="E111"/>
  <c r="F116"/>
  <c r="F117"/>
  <c r="F118"/>
  <c r="F115"/>
  <c r="F112"/>
  <c r="F113"/>
  <c r="F114"/>
  <c r="F111"/>
  <c r="D59" i="10"/>
  <c r="G59"/>
  <c r="J59"/>
  <c r="M56"/>
  <c r="M53"/>
  <c r="M50"/>
  <c r="M35"/>
  <c r="J35"/>
  <c r="G35"/>
  <c r="D35"/>
  <c r="N11"/>
  <c r="N12"/>
  <c r="N13"/>
  <c r="N15"/>
  <c r="N16"/>
  <c r="N17"/>
  <c r="D18"/>
  <c r="N18"/>
  <c r="N20"/>
  <c r="N21"/>
  <c r="F127" i="14"/>
  <c r="D24" i="10"/>
  <c r="N24"/>
  <c r="D25"/>
  <c r="H23"/>
  <c r="H24"/>
  <c r="H25"/>
  <c r="F23"/>
  <c r="D126" i="14"/>
  <c r="F24" i="10"/>
  <c r="D127" i="14"/>
  <c r="F25" i="10"/>
  <c r="D128" i="14"/>
  <c r="D124"/>
  <c r="E124"/>
  <c r="C124"/>
  <c r="F122"/>
  <c r="F121"/>
  <c r="F123"/>
  <c r="F120"/>
  <c r="C93"/>
  <c r="D105"/>
  <c r="D108"/>
  <c r="D109"/>
  <c r="F105"/>
  <c r="F108"/>
  <c r="D49"/>
  <c r="D50"/>
  <c r="D51"/>
  <c r="E8" i="11"/>
  <c r="D52" i="20"/>
  <c r="D55" i="14"/>
  <c r="D59"/>
  <c r="D60"/>
  <c r="D61"/>
  <c r="D62"/>
  <c r="D66"/>
  <c r="D67"/>
  <c r="D68"/>
  <c r="D69"/>
  <c r="E49"/>
  <c r="E52" i="20"/>
  <c r="E55" i="14"/>
  <c r="E59"/>
  <c r="E60"/>
  <c r="E61"/>
  <c r="E62"/>
  <c r="E66"/>
  <c r="E67"/>
  <c r="E68"/>
  <c r="E69"/>
  <c r="C49"/>
  <c r="C60"/>
  <c r="C62"/>
  <c r="C59"/>
  <c r="C61"/>
  <c r="C67" i="20"/>
  <c r="C66" i="14"/>
  <c r="C67"/>
  <c r="C68"/>
  <c r="C69"/>
  <c r="D20" i="11"/>
  <c r="C7" i="3"/>
  <c r="D16" i="11"/>
  <c r="D85" i="20"/>
  <c r="D87"/>
  <c r="E85"/>
  <c r="E87"/>
  <c r="C84"/>
  <c r="C86"/>
  <c r="C85"/>
  <c r="C87"/>
  <c r="F96" i="14"/>
  <c r="F95"/>
  <c r="F101"/>
  <c r="H7" i="3"/>
  <c r="I7"/>
  <c r="G7"/>
  <c r="J7"/>
  <c r="D7"/>
  <c r="D87" i="14"/>
  <c r="E19" i="11"/>
  <c r="E7" i="3"/>
  <c r="E87" i="14"/>
  <c r="F19" i="11"/>
  <c r="D79" i="14"/>
  <c r="D84"/>
  <c r="F79"/>
  <c r="C82"/>
  <c r="C54" i="18"/>
  <c r="C64"/>
  <c r="C83" i="14"/>
  <c r="C79"/>
  <c r="C84"/>
  <c r="D80"/>
  <c r="E80"/>
  <c r="F67" i="18"/>
  <c r="F84" i="14"/>
  <c r="F63" i="18"/>
  <c r="F61"/>
  <c r="F59"/>
  <c r="E54"/>
  <c r="E64"/>
  <c r="E83" i="14"/>
  <c r="D54" i="18"/>
  <c r="D64"/>
  <c r="D83" i="14"/>
  <c r="F57" i="18"/>
  <c r="F51"/>
  <c r="J36"/>
  <c r="J52"/>
  <c r="G36"/>
  <c r="F10"/>
  <c r="F11"/>
  <c r="F80" i="14"/>
  <c r="F13" i="18"/>
  <c r="F14"/>
  <c r="F15"/>
  <c r="F16"/>
  <c r="F17"/>
  <c r="F22"/>
  <c r="F23"/>
  <c r="F24"/>
  <c r="F25"/>
  <c r="F26"/>
  <c r="F31"/>
  <c r="F32"/>
  <c r="F33"/>
  <c r="F19"/>
  <c r="P19"/>
  <c r="F20"/>
  <c r="C76" i="14"/>
  <c r="C40" i="19"/>
  <c r="H40"/>
  <c r="I40"/>
  <c r="J40"/>
  <c r="F40"/>
  <c r="G40"/>
  <c r="D40"/>
  <c r="E40"/>
  <c r="G27"/>
  <c r="E76" i="14"/>
  <c r="D76"/>
  <c r="H27" i="19"/>
  <c r="R27"/>
  <c r="I27"/>
  <c r="S27"/>
  <c r="F20"/>
  <c r="F21"/>
  <c r="F22"/>
  <c r="F23"/>
  <c r="F24"/>
  <c r="F25"/>
  <c r="F26"/>
  <c r="F29"/>
  <c r="F31"/>
  <c r="F34"/>
  <c r="F35"/>
  <c r="F37"/>
  <c r="F57"/>
  <c r="F39"/>
  <c r="F41"/>
  <c r="F42"/>
  <c r="C9"/>
  <c r="H9"/>
  <c r="I9"/>
  <c r="J9"/>
  <c r="G9"/>
  <c r="F9"/>
  <c r="D9"/>
  <c r="E9"/>
  <c r="J51" i="14"/>
  <c r="J56"/>
  <c r="J65"/>
  <c r="J70"/>
  <c r="J89"/>
  <c r="C72"/>
  <c r="D72"/>
  <c r="E72"/>
  <c r="D71"/>
  <c r="E71"/>
  <c r="C71"/>
  <c r="J58"/>
  <c r="D52"/>
  <c r="D40" i="20"/>
  <c r="D53" i="14"/>
  <c r="D78" i="20"/>
  <c r="D63" i="14"/>
  <c r="H87" i="20"/>
  <c r="I87"/>
  <c r="J87"/>
  <c r="G87"/>
  <c r="H86"/>
  <c r="I86"/>
  <c r="J86"/>
  <c r="G86"/>
  <c r="D86"/>
  <c r="E86"/>
  <c r="H85"/>
  <c r="I85"/>
  <c r="J85"/>
  <c r="G85"/>
  <c r="F85"/>
  <c r="H84"/>
  <c r="I84"/>
  <c r="J84"/>
  <c r="G84"/>
  <c r="F84"/>
  <c r="D84"/>
  <c r="E84"/>
  <c r="D67"/>
  <c r="D64" i="14"/>
  <c r="E79" i="20"/>
  <c r="E67"/>
  <c r="E64" i="14"/>
  <c r="U9" i="20"/>
  <c r="F41"/>
  <c r="F42"/>
  <c r="F45"/>
  <c r="F46"/>
  <c r="F47"/>
  <c r="F53"/>
  <c r="F54"/>
  <c r="F55"/>
  <c r="F56"/>
  <c r="F57"/>
  <c r="F58"/>
  <c r="F61"/>
  <c r="F60" i="14"/>
  <c r="F63" i="20"/>
  <c r="F62" i="14"/>
  <c r="F68" i="20"/>
  <c r="F69"/>
  <c r="F71"/>
  <c r="F66" i="14"/>
  <c r="F74" i="20"/>
  <c r="F69" i="14"/>
  <c r="F53"/>
  <c r="G53"/>
  <c r="H53"/>
  <c r="I53"/>
  <c r="G52" i="20"/>
  <c r="G67"/>
  <c r="H52"/>
  <c r="H67"/>
  <c r="I52"/>
  <c r="I67"/>
  <c r="J52"/>
  <c r="J67"/>
  <c r="E54" i="14"/>
  <c r="F49" i="20"/>
  <c r="F50"/>
  <c r="F63" i="14"/>
  <c r="E63"/>
  <c r="F60" i="20"/>
  <c r="F59" i="14"/>
  <c r="F62" i="20"/>
  <c r="F61" i="14"/>
  <c r="F65" i="20"/>
  <c r="F72"/>
  <c r="F67" i="14"/>
  <c r="F73" i="20"/>
  <c r="F68" i="14"/>
  <c r="J95" i="20"/>
  <c r="I95"/>
  <c r="H95"/>
  <c r="E95"/>
  <c r="D95"/>
  <c r="C95"/>
  <c r="F80"/>
  <c r="F77"/>
  <c r="F72" i="14"/>
  <c r="F76" i="20"/>
  <c r="F71" i="14"/>
  <c r="F39" i="20"/>
  <c r="F38"/>
  <c r="F37"/>
  <c r="F36"/>
  <c r="F35"/>
  <c r="F34"/>
  <c r="F33"/>
  <c r="F32"/>
  <c r="F31"/>
  <c r="F30"/>
  <c r="F29"/>
  <c r="F28"/>
  <c r="F26"/>
  <c r="F25"/>
  <c r="F23"/>
  <c r="F21"/>
  <c r="F20"/>
  <c r="F15"/>
  <c r="F13"/>
  <c r="Q13"/>
  <c r="F11" i="19"/>
  <c r="F12"/>
  <c r="F14"/>
  <c r="F15"/>
  <c r="F16"/>
  <c r="L11" i="10"/>
  <c r="L12"/>
  <c r="L13"/>
  <c r="L15"/>
  <c r="L16"/>
  <c r="L17"/>
  <c r="L19"/>
  <c r="L20"/>
  <c r="L21"/>
  <c r="F13" i="19"/>
  <c r="F10"/>
  <c r="F13" i="3"/>
  <c r="F11"/>
  <c r="F10"/>
  <c r="F8"/>
  <c r="F39" i="18"/>
  <c r="F38"/>
  <c r="F37"/>
  <c r="B58" i="14"/>
  <c r="D92"/>
  <c r="F128"/>
  <c r="F60" i="18"/>
  <c r="F56"/>
  <c r="N19" i="10"/>
  <c r="D23"/>
  <c r="E78" i="20"/>
  <c r="C75" i="14"/>
  <c r="E53"/>
  <c r="C92"/>
  <c r="C53"/>
  <c r="C54"/>
  <c r="Z17" i="9"/>
  <c r="F126" i="14"/>
  <c r="AC8" i="9"/>
  <c r="C63" i="14"/>
  <c r="C78" i="20"/>
  <c r="L18" i="10"/>
  <c r="M59"/>
  <c r="F23" i="26"/>
  <c r="E50" i="14"/>
  <c r="E51"/>
  <c r="E82" i="20"/>
  <c r="F124" i="14"/>
  <c r="F52"/>
  <c r="G52"/>
  <c r="H52"/>
  <c r="I52"/>
  <c r="C64"/>
  <c r="G52" i="18"/>
  <c r="F86" i="20"/>
  <c r="L23" i="10"/>
  <c r="E126" i="14"/>
  <c r="C127"/>
  <c r="E77"/>
  <c r="AB29" i="9"/>
  <c r="E88" i="20"/>
  <c r="E57" i="14"/>
  <c r="AC29" i="9"/>
  <c r="J43" i="19"/>
  <c r="T43"/>
  <c r="D74" i="14"/>
  <c r="H22" i="10"/>
  <c r="E125" i="14"/>
  <c r="E108"/>
  <c r="E109"/>
  <c r="E92"/>
  <c r="C52"/>
  <c r="F103" i="20"/>
  <c r="E18" i="11"/>
  <c r="I57" i="14"/>
  <c r="E82"/>
  <c r="E128"/>
  <c r="D22" i="10"/>
  <c r="C125" i="14"/>
  <c r="F58" i="18"/>
  <c r="F105" i="20"/>
  <c r="C82"/>
  <c r="C88"/>
  <c r="C57" i="14"/>
  <c r="F54"/>
  <c r="F109"/>
  <c r="I43" i="19"/>
  <c r="S43"/>
  <c r="F27"/>
  <c r="Q27"/>
  <c r="F55"/>
  <c r="P29"/>
  <c r="G43"/>
  <c r="Q43"/>
  <c r="H43"/>
  <c r="R43"/>
  <c r="R19"/>
  <c r="F56"/>
  <c r="P25"/>
  <c r="L25" i="10"/>
  <c r="N14"/>
  <c r="R14"/>
  <c r="F83" i="18"/>
  <c r="F81"/>
  <c r="I18"/>
  <c r="I34"/>
  <c r="S34"/>
  <c r="S21"/>
  <c r="T18"/>
  <c r="F80"/>
  <c r="P24"/>
  <c r="G18"/>
  <c r="Q18"/>
  <c r="Q21"/>
  <c r="F82"/>
  <c r="P20"/>
  <c r="U95" i="20"/>
  <c r="J112"/>
  <c r="T95"/>
  <c r="I112"/>
  <c r="S95"/>
  <c r="H112"/>
  <c r="R95"/>
  <c r="G112"/>
  <c r="F108"/>
  <c r="Q92"/>
  <c r="F102"/>
  <c r="I107"/>
  <c r="F19" i="19"/>
  <c r="J22" i="10"/>
  <c r="R22"/>
  <c r="F95" i="20"/>
  <c r="Q95"/>
  <c r="F106"/>
  <c r="F107"/>
  <c r="Q91"/>
  <c r="F101"/>
  <c r="U18"/>
  <c r="F14" i="11"/>
  <c r="F9"/>
  <c r="E58" i="14"/>
  <c r="D9" i="11"/>
  <c r="D14"/>
  <c r="C58" i="14"/>
  <c r="D82"/>
  <c r="D81"/>
  <c r="D85"/>
  <c r="F49"/>
  <c r="N25" i="10"/>
  <c r="C128" i="14"/>
  <c r="D79" i="20"/>
  <c r="N23" i="10"/>
  <c r="C126" i="14"/>
  <c r="F87" i="20"/>
  <c r="C77" i="14"/>
  <c r="H18" i="18"/>
  <c r="R18"/>
  <c r="F21"/>
  <c r="P21"/>
  <c r="C120" i="14"/>
  <c r="F42" i="18"/>
  <c r="F18" i="11"/>
  <c r="F67" i="20"/>
  <c r="F64" i="14"/>
  <c r="J79" i="20"/>
  <c r="U79"/>
  <c r="Q9"/>
  <c r="E52" i="14"/>
  <c r="E56"/>
  <c r="E65"/>
  <c r="E70"/>
  <c r="D54"/>
  <c r="D56"/>
  <c r="D65"/>
  <c r="D70"/>
  <c r="D18" i="11"/>
  <c r="C87" i="14"/>
  <c r="D19" i="11"/>
  <c r="E127" i="14"/>
  <c r="L24" i="10"/>
  <c r="C50" i="14"/>
  <c r="C51"/>
  <c r="C79" i="20"/>
  <c r="F52"/>
  <c r="F55" i="14"/>
  <c r="F8" i="11"/>
  <c r="E81" i="14"/>
  <c r="E85"/>
  <c r="F76"/>
  <c r="F7" i="3"/>
  <c r="D75" i="14"/>
  <c r="D77"/>
  <c r="H7" i="24"/>
  <c r="E107" i="20"/>
  <c r="F75" i="14"/>
  <c r="G75"/>
  <c r="H75"/>
  <c r="I75"/>
  <c r="P27" i="19"/>
  <c r="F43"/>
  <c r="F77" i="14"/>
  <c r="F74"/>
  <c r="G74"/>
  <c r="P19" i="19"/>
  <c r="N22" i="10"/>
  <c r="T34" i="18"/>
  <c r="S18"/>
  <c r="I65"/>
  <c r="S65"/>
  <c r="G34"/>
  <c r="Q34"/>
  <c r="J65"/>
  <c r="T65"/>
  <c r="L22" i="10"/>
  <c r="F125" i="14"/>
  <c r="Q18" i="20"/>
  <c r="U59"/>
  <c r="J82"/>
  <c r="E90" i="14"/>
  <c r="F12" i="11"/>
  <c r="F10"/>
  <c r="E89" i="14"/>
  <c r="F11" i="11"/>
  <c r="E91" i="14"/>
  <c r="E10" i="11"/>
  <c r="D91" i="14"/>
  <c r="E12" i="11"/>
  <c r="D89" i="14"/>
  <c r="D90"/>
  <c r="E11" i="11"/>
  <c r="G18"/>
  <c r="F87" i="14"/>
  <c r="G19" i="11"/>
  <c r="D8"/>
  <c r="C56" i="14"/>
  <c r="C65"/>
  <c r="C70"/>
  <c r="F50"/>
  <c r="F51"/>
  <c r="F79" i="20"/>
  <c r="Q79"/>
  <c r="F82" i="14"/>
  <c r="G49"/>
  <c r="F83"/>
  <c r="C81"/>
  <c r="C85"/>
  <c r="H34" i="18"/>
  <c r="F18"/>
  <c r="P18"/>
  <c r="H57" i="14"/>
  <c r="D82" i="20"/>
  <c r="D88"/>
  <c r="D57" i="14"/>
  <c r="G77"/>
  <c r="P43" i="19"/>
  <c r="H74" i="14"/>
  <c r="H77"/>
  <c r="G65" i="18"/>
  <c r="G68"/>
  <c r="H65"/>
  <c r="R65"/>
  <c r="R34"/>
  <c r="U75" i="20"/>
  <c r="J88"/>
  <c r="U88"/>
  <c r="U82"/>
  <c r="Q59"/>
  <c r="G8" i="11"/>
  <c r="F56" i="14"/>
  <c r="F65"/>
  <c r="F70"/>
  <c r="E9" i="11"/>
  <c r="E14"/>
  <c r="D58" i="14"/>
  <c r="C90"/>
  <c r="D12" i="11"/>
  <c r="D10"/>
  <c r="D11"/>
  <c r="C91" i="14"/>
  <c r="C89"/>
  <c r="F34" i="18"/>
  <c r="P34"/>
  <c r="F82" i="20"/>
  <c r="G57" i="14"/>
  <c r="G58"/>
  <c r="H49"/>
  <c r="H58"/>
  <c r="G51"/>
  <c r="G56"/>
  <c r="G65"/>
  <c r="G70"/>
  <c r="G89"/>
  <c r="I74"/>
  <c r="I77"/>
  <c r="Q65" i="18"/>
  <c r="H66"/>
  <c r="Q68"/>
  <c r="U70" i="20"/>
  <c r="Q70"/>
  <c r="F88"/>
  <c r="Q82"/>
  <c r="F81" i="14"/>
  <c r="F85"/>
  <c r="F65" i="18"/>
  <c r="F89" i="14"/>
  <c r="G11" i="11"/>
  <c r="G12"/>
  <c r="G10"/>
  <c r="F90" i="14"/>
  <c r="F91"/>
  <c r="I49"/>
  <c r="H51"/>
  <c r="H56"/>
  <c r="H65"/>
  <c r="H70"/>
  <c r="H89"/>
  <c r="F68" i="18"/>
  <c r="P68"/>
  <c r="P65"/>
  <c r="H68"/>
  <c r="R66"/>
  <c r="F57" i="14"/>
  <c r="Q88" i="20"/>
  <c r="Q75"/>
  <c r="I51" i="14"/>
  <c r="I56"/>
  <c r="I65"/>
  <c r="I70"/>
  <c r="I89"/>
  <c r="I58"/>
  <c r="I66" i="18"/>
  <c r="R68"/>
  <c r="G9" i="11"/>
  <c r="F58" i="14"/>
  <c r="G14" i="11"/>
  <c r="I68" i="18"/>
  <c r="S66"/>
  <c r="J66"/>
  <c r="S68"/>
  <c r="J68"/>
  <c r="T68"/>
  <c r="T66"/>
</calcChain>
</file>

<file path=xl/sharedStrings.xml><?xml version="1.0" encoding="utf-8"?>
<sst xmlns="http://schemas.openxmlformats.org/spreadsheetml/2006/main" count="1437" uniqueCount="545">
  <si>
    <t>Код рядка</t>
  </si>
  <si>
    <t>капітальне будівництво</t>
  </si>
  <si>
    <t>придбання (виготовлення) основних засобів</t>
  </si>
  <si>
    <t>придбання (створення) нематеріальних активів</t>
  </si>
  <si>
    <t>Фінансовий результат від операційної діяльності</t>
  </si>
  <si>
    <t>Витрати на оплату праці</t>
  </si>
  <si>
    <t>Відрахування на соціальні заходи</t>
  </si>
  <si>
    <t>Амортизація</t>
  </si>
  <si>
    <t>за ЗКГНГ</t>
  </si>
  <si>
    <t>за СПОДУ</t>
  </si>
  <si>
    <t xml:space="preserve">за  КВЕД  </t>
  </si>
  <si>
    <t xml:space="preserve">Телефон </t>
  </si>
  <si>
    <t xml:space="preserve">Прізвище та ініціали керівника  </t>
  </si>
  <si>
    <t xml:space="preserve">Підприємство  </t>
  </si>
  <si>
    <t xml:space="preserve">Організаційно-правова форма </t>
  </si>
  <si>
    <t xml:space="preserve">Вид економічної діяльності    </t>
  </si>
  <si>
    <t xml:space="preserve">Галузь     </t>
  </si>
  <si>
    <t xml:space="preserve">Код рядка </t>
  </si>
  <si>
    <t>Усього доходів</t>
  </si>
  <si>
    <t>Територія</t>
  </si>
  <si>
    <t>Форма власності</t>
  </si>
  <si>
    <t>витрати на аудиторські послуги</t>
  </si>
  <si>
    <t>Валовий прибуток (збиток)</t>
  </si>
  <si>
    <t xml:space="preserve">прибуток </t>
  </si>
  <si>
    <t>збиток</t>
  </si>
  <si>
    <t>Резервний фонд</t>
  </si>
  <si>
    <t>Інші операційні витрати</t>
  </si>
  <si>
    <t>придбання (виготовлення) інших необоротних матеріальних активів</t>
  </si>
  <si>
    <t>Чистий грошовий потік</t>
  </si>
  <si>
    <t>Забезпечення</t>
  </si>
  <si>
    <t>х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</si>
  <si>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</si>
  <si>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</si>
  <si>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</si>
  <si>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</si>
  <si>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</si>
  <si>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</si>
  <si>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</si>
  <si>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</si>
  <si>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</si>
  <si>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</si>
  <si>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</si>
  <si>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</si>
  <si>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</si>
  <si>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поліпшення основних фондів</t>
  </si>
  <si>
    <t>відрахування до резерву сумнівних боргів</t>
  </si>
  <si>
    <t>№ з/п</t>
  </si>
  <si>
    <t xml:space="preserve">Надходження від продажу акцій та облігацій </t>
  </si>
  <si>
    <t>Залучення кредитних коштів</t>
  </si>
  <si>
    <t>Усього</t>
  </si>
  <si>
    <t>Відсоток</t>
  </si>
  <si>
    <t>Залишок нерозподіленого прибутку (непокритого збитку) на початок звітного періоду</t>
  </si>
  <si>
    <t>Залишок нерозподіленого прибутку (непокритого збитку) на кінець звітного періоду</t>
  </si>
  <si>
    <t>відрахування до недержавних пенсійних фондів</t>
  </si>
  <si>
    <t>амортизація основних засобів і нематеріальних активів</t>
  </si>
  <si>
    <t>консультаційні та інформаційні послуги</t>
  </si>
  <si>
    <t>Зобов'язання</t>
  </si>
  <si>
    <t xml:space="preserve">Сума, валюта за договорами </t>
  </si>
  <si>
    <t>Процентна ставка</t>
  </si>
  <si>
    <t>модернізація, модифікація (добудова, дообладнання, реконструкція) основних засобів</t>
  </si>
  <si>
    <t>Розвиток виробництва</t>
  </si>
  <si>
    <t>витрати на благодійну допомогу</t>
  </si>
  <si>
    <t xml:space="preserve">Вид кредитного продукту та цільове призначення </t>
  </si>
  <si>
    <t xml:space="preserve">ІV </t>
  </si>
  <si>
    <t xml:space="preserve">ІІІ </t>
  </si>
  <si>
    <t xml:space="preserve">І </t>
  </si>
  <si>
    <t xml:space="preserve">ІІ </t>
  </si>
  <si>
    <t>витрати на утримання основних фондів, інших необоротних активів загальногосподарського використання,  у тому числі:</t>
  </si>
  <si>
    <t>(посада)</t>
  </si>
  <si>
    <t>(підпис)</t>
  </si>
  <si>
    <t>витрати на рекламу</t>
  </si>
  <si>
    <t>рік</t>
  </si>
  <si>
    <t>Інші операційні витрати, усього, у тому числі:</t>
  </si>
  <si>
    <t>Капітальні інвестиції, усього,
у тому числі:</t>
  </si>
  <si>
    <t>податок на доходи фізичних осіб</t>
  </si>
  <si>
    <t>акцизний податок</t>
  </si>
  <si>
    <t>Заборгованість на останню дату</t>
  </si>
  <si>
    <t>Бюджетне фінансування</t>
  </si>
  <si>
    <t>інші платежі (розшифрувати)</t>
  </si>
  <si>
    <t>у тому числі за кварталами</t>
  </si>
  <si>
    <t>Фінансовий результат до оподаткування</t>
  </si>
  <si>
    <t>І. Формування фінансових результатів</t>
  </si>
  <si>
    <t>Оптимальне значення</t>
  </si>
  <si>
    <t>Примітки</t>
  </si>
  <si>
    <t xml:space="preserve">         (ініціали, прізвище)    </t>
  </si>
  <si>
    <t>у тому числі:</t>
  </si>
  <si>
    <t>рентна плата за транспортування</t>
  </si>
  <si>
    <t>_____________________________</t>
  </si>
  <si>
    <t>Середньооблікова кількість штатних працівників</t>
  </si>
  <si>
    <t>витрати, пов'язані з використанням власних службових автомобілів</t>
  </si>
  <si>
    <t>Дохід від участі в капіталі (розшифрувати)</t>
  </si>
  <si>
    <t>Інші фінансові доходи (розшифрувати)</t>
  </si>
  <si>
    <t>інші адміністративні витрати (розшифрувати)</t>
  </si>
  <si>
    <t>Фінансові витрати (розшифрувати)</t>
  </si>
  <si>
    <t>Втрати від участі в капіталі (розшифрувати)</t>
  </si>
  <si>
    <t>Інші фонди (розшифрувати)</t>
  </si>
  <si>
    <t>Інші цілі (розшифрувати)</t>
  </si>
  <si>
    <t>Усього витрат</t>
  </si>
  <si>
    <t>Інформація</t>
  </si>
  <si>
    <t>інші витрати (розшифрувати)</t>
  </si>
  <si>
    <t>інші витрати на збут (розшифрувати)</t>
  </si>
  <si>
    <t>Найменування  банку</t>
  </si>
  <si>
    <t>Інші джерела (розшифрувати)</t>
  </si>
  <si>
    <t>(ініціали, прізвище)</t>
  </si>
  <si>
    <t xml:space="preserve">ЗАТВЕРДЖЕНО  </t>
  </si>
  <si>
    <t>за КОАТУУ</t>
  </si>
  <si>
    <t>за КОПФГ</t>
  </si>
  <si>
    <t xml:space="preserve">за ЄДРПОУ </t>
  </si>
  <si>
    <t>(найменування підприємства)</t>
  </si>
  <si>
    <t>Рік</t>
  </si>
  <si>
    <t>Витрати на збут</t>
  </si>
  <si>
    <t>Адміністративні витрати</t>
  </si>
  <si>
    <t>EBITDA</t>
  </si>
  <si>
    <t>Власний капітал</t>
  </si>
  <si>
    <t>Розподіл чистого прибутку</t>
  </si>
  <si>
    <t>ІІІ. Рух грошових коштів</t>
  </si>
  <si>
    <t>IІ. Розрахунки з бюджетом</t>
  </si>
  <si>
    <t>І. Рух коштів у результаті операційної діяльності</t>
  </si>
  <si>
    <t>II. Рух коштів у результаті інвестиційної діяльності</t>
  </si>
  <si>
    <t>Чистий рух коштів від інвестиційної діяльності </t>
  </si>
  <si>
    <t>III. Рух коштів у результаті фінансової діяльності</t>
  </si>
  <si>
    <t>Чистий рух коштів від фінансової діяльності </t>
  </si>
  <si>
    <t>Розрахунок показника EBITDA</t>
  </si>
  <si>
    <t xml:space="preserve">Вплив зміни валютних курсів на залишок коштів </t>
  </si>
  <si>
    <t>Довгострокові зобов'язання і забезпечення</t>
  </si>
  <si>
    <t>Поточні зобов'язання і забезпечення</t>
  </si>
  <si>
    <t>Собівартість реалізованої продукції (товарів, робіт, послуг)</t>
  </si>
  <si>
    <t>&gt; 1</t>
  </si>
  <si>
    <t>транспортні витрати</t>
  </si>
  <si>
    <t>витрати на зберігання та упаковку</t>
  </si>
  <si>
    <t>Коефіцієнти рентабельності та прибутковості</t>
  </si>
  <si>
    <t>Аналіз капітальних інвестицій</t>
  </si>
  <si>
    <t>Коефіцієнти фінансової стійкості та ліквідності</t>
  </si>
  <si>
    <t xml:space="preserve">І  </t>
  </si>
  <si>
    <t xml:space="preserve">ІІ  </t>
  </si>
  <si>
    <t xml:space="preserve">ІІІ  </t>
  </si>
  <si>
    <t>Стандарти звітності П(с)БОУ</t>
  </si>
  <si>
    <t>Стандарти звітності МСФЗ</t>
  </si>
  <si>
    <t>Перенесено з додаткового капіталу</t>
  </si>
  <si>
    <t>Марка</t>
  </si>
  <si>
    <t>Рік придбання</t>
  </si>
  <si>
    <t>Витрати, усього</t>
  </si>
  <si>
    <t>Договір</t>
  </si>
  <si>
    <t>Дата початку оренди</t>
  </si>
  <si>
    <t>Основні фінансові показники</t>
  </si>
  <si>
    <t>Чистий дохід від реалізації продукції (товарів, робіт, послуг)</t>
  </si>
  <si>
    <t>витрати на оренду службових автомобілів</t>
  </si>
  <si>
    <t>Загальна кошторисна вартість</t>
  </si>
  <si>
    <t>Капітальні інвестиції</t>
  </si>
  <si>
    <t>IV. Капітальні інвестиції</t>
  </si>
  <si>
    <t xml:space="preserve">IV. Капітальні інвестиції </t>
  </si>
  <si>
    <t>VI. Звіт про фінансовий стан</t>
  </si>
  <si>
    <t>V. Коефіцієнтний аналіз</t>
  </si>
  <si>
    <t>курсові різниці</t>
  </si>
  <si>
    <t>4010</t>
  </si>
  <si>
    <t>x</t>
  </si>
  <si>
    <t>Адміністративні витрати, у тому числі:</t>
  </si>
  <si>
    <t>Витрати на збут, у тому числі:</t>
  </si>
  <si>
    <t>Рентабельність EBITDA</t>
  </si>
  <si>
    <t>Коефіцієнт фінансової стійкості</t>
  </si>
  <si>
    <t>Пояснення та обґрунтування до запланованого рівня доходів/витрат</t>
  </si>
  <si>
    <t>Елементи операційних витрат</t>
  </si>
  <si>
    <t>Найменування об’єкта</t>
  </si>
  <si>
    <t>_________________________</t>
  </si>
  <si>
    <t>____________________________________________</t>
  </si>
  <si>
    <t>Коди</t>
  </si>
  <si>
    <t>інші операційні витрати (розшифрувати)</t>
  </si>
  <si>
    <t>Неконтрольована частка</t>
  </si>
  <si>
    <t>директор</t>
  </si>
  <si>
    <t>працівники</t>
  </si>
  <si>
    <t>Найменування показника</t>
  </si>
  <si>
    <t>Інформація згідно із стратегічним планом розвитку</t>
  </si>
  <si>
    <t>Усього зобов'язання і забезпечення</t>
  </si>
  <si>
    <t>Усього активи</t>
  </si>
  <si>
    <t>Доходи і витрати (деталізація)</t>
  </si>
  <si>
    <t>I. Формування фінансових результатів</t>
  </si>
  <si>
    <t>Ковенанти/обмежувальні коефіцієнти</t>
  </si>
  <si>
    <t>адміністративно-управлінський персонал</t>
  </si>
  <si>
    <t>власні кошти</t>
  </si>
  <si>
    <t>кредитні кошти</t>
  </si>
  <si>
    <t>інші джерела (зазначити джерело)</t>
  </si>
  <si>
    <t xml:space="preserve">Найменування об’єктів </t>
  </si>
  <si>
    <t>Власні кошти (розшифрувати)</t>
  </si>
  <si>
    <t>Валовий прибуток/збиток</t>
  </si>
  <si>
    <t>Питома вага в загальному обсязі реалізації, %</t>
  </si>
  <si>
    <t>кількість продукції/             наданих послуг, одиниця виміру</t>
  </si>
  <si>
    <t>Дата видачі/погашення (графік)</t>
  </si>
  <si>
    <t xml:space="preserve">Довгострокові зобов'язання, усього </t>
  </si>
  <si>
    <t>Короткострокові зобов'язання, усього</t>
  </si>
  <si>
    <t>Інші фінансові зобов'язання, усього</t>
  </si>
  <si>
    <t xml:space="preserve">у тому числі </t>
  </si>
  <si>
    <t>Рік початку                і закінчення будівництва</t>
  </si>
  <si>
    <t xml:space="preserve">               (підпис)</t>
  </si>
  <si>
    <t>Збільшення</t>
  </si>
  <si>
    <t>Характеризує ефективність використання активів підприємства</t>
  </si>
  <si>
    <t>Характеризує ефективність господарської діяльності підприємства</t>
  </si>
  <si>
    <t>Характеризує співвідношення власних та позикових коштів і залежність підприємства від зовнішніх фінансових джерел</t>
  </si>
  <si>
    <t>Характеризує інвестиційну політику підприємства</t>
  </si>
  <si>
    <t>Показує достатність ресурсів підприємства, які може бути використано для погашення його поточних зобов'язань.  Нормативним значенням для цього показника є &gt; 1–1,5</t>
  </si>
  <si>
    <t xml:space="preserve">      Загальна інформація про підприємство (резюме)</t>
  </si>
  <si>
    <t>Мета використання</t>
  </si>
  <si>
    <t>освоєння капітальних вкладень</t>
  </si>
  <si>
    <t>фінансування капітальних інвестицій (оплата грошовими коштами), усього</t>
  </si>
  <si>
    <t>План з повернення коштів</t>
  </si>
  <si>
    <t>Інші коефіцієнти/ковенанти, якщо такі передбачені умовами кредитних договорів, із зазначенням банку, валюти та суми зобов'язання на дату останньої звітності, строку погашення. У графі "Оптимальне значення" вказати граничне значення коефіцієнта</t>
  </si>
  <si>
    <t>План із залучення коштів</t>
  </si>
  <si>
    <t>(    )</t>
  </si>
  <si>
    <t>Інші операційні доходи</t>
  </si>
  <si>
    <t>Дохід від участі в капіталі</t>
  </si>
  <si>
    <t>Втрати від участі в капіталі</t>
  </si>
  <si>
    <t>Інші фінансові доходи</t>
  </si>
  <si>
    <t>Фінансові витрати</t>
  </si>
  <si>
    <t>Інші доходи, усього, у тому числі:</t>
  </si>
  <si>
    <t>Інші доходи</t>
  </si>
  <si>
    <t>Інші витрати</t>
  </si>
  <si>
    <t>Витрати з податку на прибуток</t>
  </si>
  <si>
    <t>Дохід з податку на прибуток</t>
  </si>
  <si>
    <t xml:space="preserve">Прибуток від припиненої діяльності після оподаткування </t>
  </si>
  <si>
    <t xml:space="preserve">Збиток від припиненої діяльності після оподаткування </t>
  </si>
  <si>
    <t>Залишок коштів на початок періоду</t>
  </si>
  <si>
    <t>Чистий рух коштів від операційної діяльності</t>
  </si>
  <si>
    <t>Чистий рух коштів від фінансової діяльності</t>
  </si>
  <si>
    <t>Залишок коштів на кінець періоду</t>
  </si>
  <si>
    <t>Рентабельність діяльності</t>
  </si>
  <si>
    <t>Рентабельність активів</t>
  </si>
  <si>
    <t>Рентабельність власного капіталу</t>
  </si>
  <si>
    <t>Коефіцієнт зносу основних засобів</t>
  </si>
  <si>
    <t>Необоротні активи, усього, у тому числі:</t>
  </si>
  <si>
    <t>первісна вартість</t>
  </si>
  <si>
    <t>знос</t>
  </si>
  <si>
    <t>Оборотні активи, усього, у тому числі:</t>
  </si>
  <si>
    <t>VІI. Кредитна політика</t>
  </si>
  <si>
    <t>7000</t>
  </si>
  <si>
    <t>7001</t>
  </si>
  <si>
    <t>7002</t>
  </si>
  <si>
    <t>7003</t>
  </si>
  <si>
    <t>7010</t>
  </si>
  <si>
    <t>7011</t>
  </si>
  <si>
    <t>7012</t>
  </si>
  <si>
    <t>7013</t>
  </si>
  <si>
    <t>VIII. Дані про персонал та витрати на оплату праці</t>
  </si>
  <si>
    <t>8000</t>
  </si>
  <si>
    <t>8001</t>
  </si>
  <si>
    <t>8002</t>
  </si>
  <si>
    <t>8003</t>
  </si>
  <si>
    <t>8010</t>
  </si>
  <si>
    <t>8020</t>
  </si>
  <si>
    <t>8021</t>
  </si>
  <si>
    <t>8022</t>
  </si>
  <si>
    <t>8023</t>
  </si>
  <si>
    <t>Інші операційні доходи, усього, у тому числі:</t>
  </si>
  <si>
    <t>нетипові операційні доходи (розшифрувати)</t>
  </si>
  <si>
    <t>нетипові операційні витрати  (розшифрувати)</t>
  </si>
  <si>
    <t>Інші витрати, усього, у тому числі:</t>
  </si>
  <si>
    <t>Фінансовий результат від операційної діяльності, рядок 1100</t>
  </si>
  <si>
    <t>Нараховані до сплати відрахування частини чистого прибутку, усього, у тому числі:</t>
  </si>
  <si>
    <t>погашення реструктуризованих та відстрочених сум, що підлягають сплаті в поточному році до бюджетів та державних цільових фондів</t>
  </si>
  <si>
    <t xml:space="preserve">Надходження грошових коштів від операційної діяльності </t>
  </si>
  <si>
    <t>Повернення податків і зборів, у тому числі:</t>
  </si>
  <si>
    <t>податку на додану вартість</t>
  </si>
  <si>
    <t>Надходження авансів від покупців і замовників</t>
  </si>
  <si>
    <t>Видатки грошових коштів від операційної діяльності</t>
  </si>
  <si>
    <t xml:space="preserve">Розрахунки за продукцію (товари, роботи та послуги) </t>
  </si>
  <si>
    <t xml:space="preserve">Розрахунки з оплати праці </t>
  </si>
  <si>
    <t>Зобов’язання з податків, зборів та інших обов’язкових платежів, у тому числі:</t>
  </si>
  <si>
    <t>податок на прибуток підприємств</t>
  </si>
  <si>
    <t>податок на додану вартість</t>
  </si>
  <si>
    <t>Повернення коштів до бюджету</t>
  </si>
  <si>
    <t xml:space="preserve">Надходження грошових коштів від інвестиційної діяльності </t>
  </si>
  <si>
    <t>Виручка від реалізації фінансових інвестицій</t>
  </si>
  <si>
    <t xml:space="preserve">Виручка від реалізації необоротних активів </t>
  </si>
  <si>
    <t xml:space="preserve">Видатки грошових коштів від інвестиційної діяльності </t>
  </si>
  <si>
    <t xml:space="preserve">Надходження грошових коштів від фінансової діяльності </t>
  </si>
  <si>
    <t>Надходження від власного капіталу</t>
  </si>
  <si>
    <t xml:space="preserve">Видатки грошових коштів від фінансової діяльності </t>
  </si>
  <si>
    <t>Витрачання на викуп власних акцій</t>
  </si>
  <si>
    <t>капітальний ремонт</t>
  </si>
  <si>
    <t>Зменшення</t>
  </si>
  <si>
    <t xml:space="preserve">      1. Дані про підприємство, персонал та витрати на оплату праці</t>
  </si>
  <si>
    <t>плюс амортизація, рядок 1430</t>
  </si>
  <si>
    <t>мінус операційні доходи від курсових різниць, рядок 1071</t>
  </si>
  <si>
    <t>плюс операційні витрати від курсових різниць, рядок 1081</t>
  </si>
  <si>
    <t>мінус значні нетипові операційні доходи, рядок 1072</t>
  </si>
  <si>
    <t>плюс значні нетипові операційні витрати, рядок 1082</t>
  </si>
  <si>
    <t xml:space="preserve"> У разі збільшення витрат на оплату праці в плановому році порівняно з установленим рівнем поточного року та фактом попереднього року надаються відповідні обґрунтування. </t>
  </si>
  <si>
    <t>Документ, яким затверджений титул будови,
із зазначенням органу, який його погодив</t>
  </si>
  <si>
    <t>ІІІ. Рух грошових коштів (за прямим методом)</t>
  </si>
  <si>
    <t>Цільове фінансування</t>
  </si>
  <si>
    <t>Отримано залучених коштів, усього, у тому числі:</t>
  </si>
  <si>
    <t>Повернено залучених коштів, усього, у тому числі:</t>
  </si>
  <si>
    <t>інші податки та збори (розшифрувати)</t>
  </si>
  <si>
    <t>митні платежі</t>
  </si>
  <si>
    <t xml:space="preserve">єдиний внесок на загальнообов'язкове державне соціальне страхування                      </t>
  </si>
  <si>
    <t>інші податки, збори та платежі (розшифрувати)</t>
  </si>
  <si>
    <t>Погашення податкового боргу, усього, у тому числі:</t>
  </si>
  <si>
    <t>інші (штрафи, пені, неустойки) (розшифрувати)</t>
  </si>
  <si>
    <t>земельний податок</t>
  </si>
  <si>
    <t>орендна плата</t>
  </si>
  <si>
    <t>Чистий фінансовий результат</t>
  </si>
  <si>
    <t>Чистий фінансовий результат, у тому числі:</t>
  </si>
  <si>
    <t>М. П. (посада, П.І.Б., дата, підпис)</t>
  </si>
  <si>
    <t>Одиниця виміру, тис. грн</t>
  </si>
  <si>
    <t xml:space="preserve">Прибуток </t>
  </si>
  <si>
    <t>Збиток</t>
  </si>
  <si>
    <t>рентна плата за користування надрами</t>
  </si>
  <si>
    <t>основні засоби</t>
  </si>
  <si>
    <t>гроші та їх еквіваленти</t>
  </si>
  <si>
    <t>У тому числі державні гранти і субсидії</t>
  </si>
  <si>
    <t>У тому числі фінансові запозичення</t>
  </si>
  <si>
    <t>довгострокові зобов'язання</t>
  </si>
  <si>
    <t>короткострокові зобов'язання</t>
  </si>
  <si>
    <t>інші фінансові зобов'язання</t>
  </si>
  <si>
    <t>Середньомісячні витрати на оплату праці одного працівника (грн), усього, у тому числі:</t>
  </si>
  <si>
    <t>Витрати на сировину та основні матеріали</t>
  </si>
  <si>
    <t>Витрати на електроенергію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</si>
  <si>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</si>
  <si>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Амортизація основних засобів і нематеріальних активів</t>
  </si>
  <si>
    <t>Інші витрати (розшифрувати)</t>
  </si>
  <si>
    <t>Виручка від реалізації продукції (товарів, робіт, послуг)</t>
  </si>
  <si>
    <t>Коефіцієнт відношення капітальних інвестицій до амортизації
(капітальні інвестиції, рядок 4000 / амортизація, рядок 1430)</t>
  </si>
  <si>
    <t>Коефіцієнт відношення капітальних інвестицій до чистого доходу від реалізації продукції (товарів, робіт, послуг)
(капітальні інвестиції, рядок 4000 / чистий дохід від реалізації продукції (товарів, робіт, послуг), рядок 1000)</t>
  </si>
  <si>
    <t>Коефіцієнт зносу основних засобів 
(сума зносу, рядок 6003 / первісна вартість основних засобів, рядок 6002)</t>
  </si>
  <si>
    <t>Фонд оплати праці, тис. грн, у тому числі:</t>
  </si>
  <si>
    <t>Витрати на оплату праці, тис. грн, у тому числі:</t>
  </si>
  <si>
    <t>чистий дохід  від реалізації продукції (товарів, робіт, послуг),     тис. грн</t>
  </si>
  <si>
    <t>ціна одиниці     (вартість  продукції/     наданих послуг), грн</t>
  </si>
  <si>
    <t>тис. грн (без ПДВ)</t>
  </si>
  <si>
    <t>Валова рентабельність
(валовий прибуток, рядок 1020 / чистий дохід від реалізації продукції (товарів, робіт, послуг), рядок 1000) х 100, %</t>
  </si>
  <si>
    <t>Рентабельність EBITDA
(EBITDA, рядок 1310 / чистий дохід від реалізації продукції (товарів, робіт, послуг), рядок 1000) х 100, %</t>
  </si>
  <si>
    <t>Рентабельність діяльності
(чистий фінансовий результат, рядок 1200 / чистий дохід від реалізації продукції (товарів, робіт, послуг), рядок 1000) х 100, %</t>
  </si>
  <si>
    <t>Рентабельність активів
(чистий фінансовий результат, рядок 1200 / вартість активів, рядок 6020) х 100, %</t>
  </si>
  <si>
    <t>{Додаток 1 в редакції Наказу Міністерства економічного розвитку і торгівлі № 1394 від 03.11.2015}</t>
  </si>
  <si>
    <t xml:space="preserve">Місце знаходження  </t>
  </si>
  <si>
    <t>РОЗГЛЯНУТО</t>
  </si>
  <si>
    <t>ПОГОДЖЕНО:</t>
  </si>
  <si>
    <t xml:space="preserve">    </t>
  </si>
  <si>
    <t>(директор галузевого департаменту  міської ради)</t>
  </si>
  <si>
    <t>Первісна балансова вартість введених потужностей на початок планового року (зазначити рік)</t>
  </si>
  <si>
    <t>Незавершене будівництво на початок планового року (зазначити рік)</t>
  </si>
  <si>
    <t xml:space="preserve">у тому числі за кварталами </t>
  </si>
  <si>
    <t>(тис.грн.)</t>
  </si>
  <si>
    <t>Поповнення статутного капіталу підприємства</t>
  </si>
  <si>
    <t>поповнення обігових коштів підприємства (розшифрувати)</t>
  </si>
  <si>
    <t xml:space="preserve">Направлення коштів на: </t>
  </si>
  <si>
    <t>придбання на оновлення необоротних активів (розшифрувати)</t>
  </si>
  <si>
    <t xml:space="preserve">Усього виплат 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</si>
  <si>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</si>
  <si>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</si>
  <si>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Усього пасиви</t>
  </si>
  <si>
    <t>Контроль</t>
  </si>
  <si>
    <t xml:space="preserve">      2. Інформація про бізнес підприємства (код рядка 1000 фінансового плану)</t>
  </si>
  <si>
    <t xml:space="preserve">      3. Діючі фінансові зобов'язання підприємства</t>
  </si>
  <si>
    <t xml:space="preserve">      4. Інформація щодо отримання та повернення залучених коштів</t>
  </si>
  <si>
    <t>5. Витрати, пов'язані з використанням власних службових автомобілів (у складі адміністративних витрат, рядок 1031)</t>
  </si>
  <si>
    <t>6. Витрати на оренду службових автомобілів (у складі адміністративних витрат, рядок 1032)</t>
  </si>
  <si>
    <t>8. Капітальне будівництво (рядок 4010 таблиці 4)</t>
  </si>
  <si>
    <t>Таблиця 6</t>
  </si>
  <si>
    <t>Продовження Таблиці 6</t>
  </si>
  <si>
    <t>Таблиця 7</t>
  </si>
  <si>
    <t>Таблиця 5</t>
  </si>
  <si>
    <t>Таблиця 4</t>
  </si>
  <si>
    <t>Таблиця 3</t>
  </si>
  <si>
    <t>Таблиця 2</t>
  </si>
  <si>
    <t>Таблиця 1</t>
  </si>
  <si>
    <r>
      <t xml:space="preserve">Середня кількість працівників </t>
    </r>
    <r>
      <rPr>
        <sz val="16"/>
        <rFont val="Times New Roman"/>
        <family val="1"/>
        <charset val="204"/>
      </rPr>
      <t>(штатних працівників, зовнішніх сумісників та працівників, що працюють за цивільно-правовими договорами)</t>
    </r>
    <r>
      <rPr>
        <b/>
        <sz val="16"/>
        <rFont val="Times New Roman"/>
        <family val="1"/>
        <charset val="204"/>
      </rPr>
      <t>, у тому числі:</t>
    </r>
  </si>
  <si>
    <t>Директор КП</t>
  </si>
  <si>
    <t>Усього нараховано виплат</t>
  </si>
  <si>
    <t>Матеріальні витрати</t>
  </si>
  <si>
    <t xml:space="preserve">(ініціали, прізвище)    </t>
  </si>
  <si>
    <t>(тис.грн)</t>
  </si>
  <si>
    <t>(тис. грн)</t>
  </si>
  <si>
    <t xml:space="preserve">Нраховані до сплати податки та збори до Державного бюджету України (податкові платежі) </t>
  </si>
  <si>
    <t>Нараховані до сплати податки та збори до місцевих бюджетів (податкові платежі)</t>
  </si>
  <si>
    <t>Нараховані до сплати інші податки, збори та платежі</t>
  </si>
  <si>
    <t>у тому числі за основними видами діяльності  (розшифрувати)</t>
  </si>
  <si>
    <t xml:space="preserve"> (посада)</t>
  </si>
  <si>
    <t>Нараховані до сплати податки, збори та інші обов'язкові платежі</t>
  </si>
  <si>
    <t>Нараховані до сплати податки та збори до Державного бюджету України (податкові платежі), усього, у тому числі:</t>
  </si>
  <si>
    <t>військовий збір</t>
  </si>
  <si>
    <t>Нараховані до сплати податки та збори до місцевих бюджетів (податкові платежі), усього, у тому числі:</t>
  </si>
  <si>
    <t>Нараховані до сплати інші податки, збори та платежі, усього, у тому числі:</t>
  </si>
  <si>
    <r>
      <t>Інші надходження (розшифрувати)</t>
    </r>
    <r>
      <rPr>
        <i/>
        <sz val="16"/>
        <rFont val="Times New Roman"/>
        <family val="1"/>
        <charset val="204"/>
      </rPr>
      <t xml:space="preserve"> </t>
    </r>
  </si>
  <si>
    <t xml:space="preserve">акцизний податок </t>
  </si>
  <si>
    <t xml:space="preserve">єдиний внесок на загальнообов'язкове державне соціальне страхування    </t>
  </si>
  <si>
    <t>Надходження від отримання субсидій, дотацій</t>
  </si>
  <si>
    <t>Надходження від повернення авансів</t>
  </si>
  <si>
    <t>Надходження від відсотків за залишками коштів на поточних рахунках</t>
  </si>
  <si>
    <t>Витрачання на придбання фінансових інвестицій, у тому числі:</t>
  </si>
  <si>
    <t xml:space="preserve">витрачання на придбання акцій та облігацій </t>
  </si>
  <si>
    <t>Витрачання на придбання необоротних активів, у тому числі:</t>
  </si>
  <si>
    <t>капітальне будівництво (розшифрувати)</t>
  </si>
  <si>
    <t>модернізація, модифікація (добудова, дообладнання, реконструкція) основних засобів (розшифрувати)</t>
  </si>
  <si>
    <t>капітальний ремонт (розшифрувати)</t>
  </si>
  <si>
    <t>Надходження від отримання позик/кредитів/облігацій/векселів</t>
  </si>
  <si>
    <t>Витрачання на сплату дивідендів</t>
  </si>
  <si>
    <t>Витрачання на сплату відсотків за користування позиковим капіталом</t>
  </si>
  <si>
    <t>Залишок коштів на початок року</t>
  </si>
  <si>
    <t>Залишок коштів на кінець року</t>
  </si>
  <si>
    <t>(тис. грн) без ПДВ</t>
  </si>
  <si>
    <t>Витрати на паливо (опалення)</t>
  </si>
  <si>
    <t>1048/1</t>
  </si>
  <si>
    <r>
      <t>у тому числі:</t>
    </r>
    <r>
      <rPr>
        <i/>
        <sz val="16"/>
        <rFont val="Times New Roman"/>
        <family val="1"/>
        <charset val="204"/>
      </rPr>
      <t xml:space="preserve"> </t>
    </r>
  </si>
  <si>
    <t xml:space="preserve">Найменування видів діяльності </t>
  </si>
  <si>
    <r>
      <t>Директор КП</t>
    </r>
    <r>
      <rPr>
        <u/>
        <sz val="16"/>
        <rFont val="Times New Roman"/>
        <family val="1"/>
        <charset val="204"/>
      </rPr>
      <t xml:space="preserve"> </t>
    </r>
  </si>
  <si>
    <t>VІІ. Розподіл коштів, отриманих з  бюджету на поповнення Статутного капіталу</t>
  </si>
  <si>
    <t>Надходження коштів з  бюджету</t>
  </si>
  <si>
    <t xml:space="preserve"> Директор КП</t>
  </si>
  <si>
    <t>Рентабельність власного капіталу
(чистий фінансовий результат, рядок 1200 / власний капітал, рядок 6030) х 100, %</t>
  </si>
  <si>
    <t>Коефіцієнт відношення боргу до EBITDA
(довгострокові зобов'язання, рядок 6040 + поточні зобов'язання, рядок 6050) / EBITDA, рядок 1310</t>
  </si>
  <si>
    <t>Коефіцієнт фінансової стійкості
(власний капітал, рядок 6030 / (довгострокові зобов'язання, рядок 6040 + поточні зобов'язання, рядок 6050))</t>
  </si>
  <si>
    <t>Коефіцієнт поточної ліквідності (покриття)
(оборотні активи, рядок 6010 / поточні зобов'язання, рядок 6050)</t>
  </si>
  <si>
    <t>Інформація щодо проектно-кошторисної документації (стан розроблення, затвердження, у разі затвердження зазначити орган, яким затверджено, та відповідний документ)</t>
  </si>
  <si>
    <t>тис. грн</t>
  </si>
  <si>
    <t>Інші адміністративні витрати, усього, у тому числі:</t>
  </si>
  <si>
    <t xml:space="preserve">                   (підпис)</t>
  </si>
  <si>
    <t>Собівартість реалізованої продукції (товарів, робіт, послуг)
Інші витрати, всього, у тому числі:</t>
  </si>
  <si>
    <t>Інші операційні витрати,  усього, у тому числі:</t>
  </si>
  <si>
    <t>Надходження грошових коштів від операційної діяльності</t>
  </si>
  <si>
    <t>Поповнення статутного капіталу підприємства, усього, у тому числі:</t>
  </si>
  <si>
    <t xml:space="preserve">придбання на оновлення необоротних активів </t>
  </si>
  <si>
    <t>поповнення обігових коштів підприємства</t>
  </si>
  <si>
    <t>Інші витрати на збут, усього, у тому числі:</t>
  </si>
  <si>
    <t>Цільове фінансуванн, усього, у тому числі:</t>
  </si>
  <si>
    <t>Інші надходження, усього, у тому числі:</t>
  </si>
  <si>
    <t>Інші платежі, усього, у тому числі:</t>
  </si>
  <si>
    <t>капітальне будівництво, усього, у тому числі:</t>
  </si>
  <si>
    <t xml:space="preserve">модернізація, модифікація (добудова, дообладнання, реконструкція) основних засобів, усього, у тому числі: </t>
  </si>
  <si>
    <t xml:space="preserve">капітальний ремонт, усього, у тому числі: </t>
  </si>
  <si>
    <t>Інші витрати, у сього, у тому числі:</t>
  </si>
  <si>
    <t>Витрачання на погашення позик/кредитів/облігацій/векселів</t>
  </si>
  <si>
    <t>Інші фонди, усього, у тому числі:</t>
  </si>
  <si>
    <t>Інші цілі, усього, у тому числі:</t>
  </si>
  <si>
    <t>Нараховані до сплати податки та збори до Державного бюджету України (податкові платежі)</t>
  </si>
  <si>
    <t>інші податки та збори, усього, у тому числі:</t>
  </si>
  <si>
    <t>інші податки, збори та платежі, усього, у тому числі:</t>
  </si>
  <si>
    <t>Погашення податкового боргу</t>
  </si>
  <si>
    <t>інші (штрафи, пені, неустойки),  усього, у тому числі:</t>
  </si>
  <si>
    <t xml:space="preserve">Суб'єкт управління   </t>
  </si>
  <si>
    <t>Розшифровка до Таблиці 1 "Формування фінансових результатів"</t>
  </si>
  <si>
    <t>Розшифровка до Таблиці 2 "Розрахунки з бюджетом"</t>
  </si>
  <si>
    <t>Розшифровка до Таблиці 3 "Рух грошових коштів (за прямим методом)"</t>
  </si>
  <si>
    <t>Розшифровка до Таблиці 4 "Капітальні інвестиції"</t>
  </si>
  <si>
    <t>Розшифровка до Таблиці 7 "Розподіл коштів, отриманих з  бюджету на поповнення Статутного капіталу"</t>
  </si>
  <si>
    <t>придбання (виготовлення) основних засобів,  усього, у тому числі:</t>
  </si>
  <si>
    <r>
      <t xml:space="preserve">Середня кількість працівників </t>
    </r>
    <r>
      <rPr>
        <sz val="16"/>
        <color indexed="8"/>
        <rFont val="Times New Roman"/>
        <family val="1"/>
        <charset val="204"/>
      </rPr>
      <t>(штатних працівників, зовнішніх сумісників та працівників, що працюють за цивільно-правовими договорами)</t>
    </r>
    <r>
      <rPr>
        <b/>
        <sz val="16"/>
        <color indexed="8"/>
        <rFont val="Times New Roman"/>
        <family val="1"/>
        <charset val="204"/>
      </rPr>
      <t>, у тому числі:</t>
    </r>
  </si>
  <si>
    <t>до рішення виконавчого комітету міської ради</t>
  </si>
  <si>
    <t>від ___________________________№___________</t>
  </si>
  <si>
    <t>Директор департаменту економіки і інвестицій міської ради</t>
  </si>
  <si>
    <t>Директор департаменту фінансів міської ради</t>
  </si>
  <si>
    <t xml:space="preserve">Очікуваний показник до кінця поточного 2020 року </t>
  </si>
  <si>
    <t>2024 рік</t>
  </si>
  <si>
    <t xml:space="preserve">Фінансовий план поточного 2020 року </t>
  </si>
  <si>
    <t xml:space="preserve">Плановий 2021 рік (усього) </t>
  </si>
  <si>
    <t>Факт минулого 2019 року</t>
  </si>
  <si>
    <t xml:space="preserve"> (ініціали, прізвище)    </t>
  </si>
  <si>
    <t>Заборгованість за кредитами на початок 2021 року</t>
  </si>
  <si>
    <t>Заборгованість за кредитами на кінець 2021 року</t>
  </si>
  <si>
    <t>КП Радіокомпанія "Місто над Бугом"</t>
  </si>
  <si>
    <t>комунальне підприємство</t>
  </si>
  <si>
    <t>м.Вінниця</t>
  </si>
  <si>
    <t>Вінницька міська рада</t>
  </si>
  <si>
    <t>діяльність у сфері радіомовлення</t>
  </si>
  <si>
    <t>60.10</t>
  </si>
  <si>
    <t>комунальна</t>
  </si>
  <si>
    <t>м.Вінниця, вул.Єрусалимка,8</t>
  </si>
  <si>
    <t>інші операційні доходи (фінансова підтримка з бюджету)</t>
  </si>
  <si>
    <t>Рекламні послуги</t>
  </si>
  <si>
    <t>КП Радівокомпанія "Місто над Бугом"</t>
  </si>
  <si>
    <t>Система безперебійного живлення</t>
  </si>
  <si>
    <t>послуги банку</t>
  </si>
  <si>
    <t>придбання малоцінних швидкозношуючих предметів (МШП)</t>
  </si>
  <si>
    <t>оренда обладнання</t>
  </si>
  <si>
    <t>експлуатаційні витрати</t>
  </si>
  <si>
    <t>витрати загальногосподарські</t>
  </si>
  <si>
    <t>Відеокамера</t>
  </si>
  <si>
    <t>розробка та створення нового сайту та мобільних додатків</t>
  </si>
  <si>
    <t>ноутбук</t>
  </si>
  <si>
    <t>відеостример</t>
  </si>
  <si>
    <t>студійні звукові монітори</t>
  </si>
  <si>
    <t>радіосистема</t>
  </si>
  <si>
    <t>Комплект професійного світла</t>
  </si>
  <si>
    <t xml:space="preserve">Відеокомутатор </t>
  </si>
  <si>
    <t>Медіплеєр (ФМ-приймач)</t>
  </si>
  <si>
    <t xml:space="preserve">Пристрій відеообробки </t>
  </si>
  <si>
    <t>Цільове фінансування  (кошти бюджету на фінансову підтримку)</t>
  </si>
  <si>
    <t>Інші надходження (кошти бюджету на капітальні інвестиції)</t>
  </si>
  <si>
    <t>комунальними підприємствами, що є власністю Вінницької міської територіальної громади до бюджету Вінницької міської ТГ</t>
  </si>
  <si>
    <t>відрахування частини чистого прибутку комунальними підприємствами, що є власністю Вінницької міської територіальної громади до бюджету Вінницької міської ТГ</t>
  </si>
  <si>
    <t>інші доходи (амортизація капітальних інвестицій)</t>
  </si>
  <si>
    <t>Директор депараменту у справах ЗМІ та зв'язку з громадськістю міської ради</t>
  </si>
  <si>
    <t>придбання (виготовлення) основних засобів (розшифрувати)</t>
  </si>
  <si>
    <t>придбання (створення) нематеріальних активів (розшифрувати)</t>
  </si>
  <si>
    <t>2025 рік</t>
  </si>
  <si>
    <t xml:space="preserve">Плановий 2022 рік </t>
  </si>
  <si>
    <t>Сервер зберігання данних</t>
  </si>
  <si>
    <t>7. Джерела капітальних інвестицій у 2022 році</t>
  </si>
  <si>
    <t xml:space="preserve">факт
минулого 2020 року </t>
  </si>
  <si>
    <t xml:space="preserve">фінансовий план
поточного 2021 року </t>
  </si>
  <si>
    <t>плановий 2022 рік</t>
  </si>
  <si>
    <t>Плановий 2022 рік до плану
поточного 2021 року, %</t>
  </si>
  <si>
    <t>Плановий 2022 рік до факту
минулого 2020 року, %</t>
  </si>
  <si>
    <t xml:space="preserve">плановий 2022 рік </t>
  </si>
  <si>
    <t xml:space="preserve">Додаток </t>
  </si>
  <si>
    <t>Ігор ГОЛУБ</t>
  </si>
  <si>
    <t>Наталія ЛУЦЕНКО</t>
  </si>
  <si>
    <t>Максим МАРТЬЯНОВ</t>
  </si>
  <si>
    <t>пдфо</t>
  </si>
  <si>
    <t>в/з</t>
  </si>
  <si>
    <t>з/п</t>
  </si>
  <si>
    <t>єсв</t>
  </si>
  <si>
    <t>Відеомонітор</t>
  </si>
  <si>
    <t>Наталія КОНОНЧУК</t>
  </si>
  <si>
    <t>Заступник міського голови</t>
  </si>
  <si>
    <t>Сергій ТИМОЩУК</t>
  </si>
  <si>
    <t xml:space="preserve">Факт минулого 2021 року </t>
  </si>
  <si>
    <t xml:space="preserve">Фінансовий план поточного 2022 року </t>
  </si>
  <si>
    <t xml:space="preserve">Очікуваний показник до кінця поточного 2022 року </t>
  </si>
  <si>
    <t xml:space="preserve">Плановий 2023 рік (усього) </t>
  </si>
  <si>
    <t xml:space="preserve">Факт
 минулого  2021 року </t>
  </si>
  <si>
    <t xml:space="preserve">Фінансовий план 
поточного 2022 року </t>
  </si>
  <si>
    <t xml:space="preserve">Плановий  
2023 рік </t>
  </si>
  <si>
    <t>Факт минулого 2021 року</t>
  </si>
  <si>
    <t>послуги трансляції</t>
  </si>
  <si>
    <t>придбання предметів</t>
  </si>
  <si>
    <t>списання малоцінних швидкозношувальних предметів</t>
  </si>
  <si>
    <t xml:space="preserve">План поточного 2022 року </t>
  </si>
  <si>
    <t>Комп'ютер</t>
  </si>
  <si>
    <t>Придбання передавачів, проект</t>
  </si>
  <si>
    <t xml:space="preserve"> Джерело безперебійного живлення KR3000-RM</t>
  </si>
  <si>
    <t>Плановий 2023 рік (усього)</t>
  </si>
  <si>
    <t xml:space="preserve">Фінансовий план поточного
 2022 року </t>
  </si>
  <si>
    <t xml:space="preserve">Плановий 2023 рік </t>
  </si>
  <si>
    <t>Придбання передавачів, проект,</t>
  </si>
  <si>
    <t>до фінансового плану на 2023 рік</t>
  </si>
  <si>
    <t xml:space="preserve">Фінансовий план
поточного 2022 року </t>
  </si>
  <si>
    <t>Плановий 2023 рік до очікуваного на поточний 2022 рік, %</t>
  </si>
  <si>
    <t>Плановий 2023 рік до факту минулого 2021 року, %</t>
  </si>
  <si>
    <t xml:space="preserve">за минулий 2021 рік </t>
  </si>
  <si>
    <t xml:space="preserve">за плановий 2022 рік </t>
  </si>
  <si>
    <t>Фактичний показник 
за минулий 2021 рік</t>
  </si>
  <si>
    <t>Плановий показник 
поточного 2022 року</t>
  </si>
  <si>
    <t>Фактичний показник 
за 9 місяців 2029 року</t>
  </si>
  <si>
    <t>Плановий 2023 рік</t>
  </si>
  <si>
    <t>2026 рік</t>
  </si>
  <si>
    <t>ФІНАНСОВИЙ ПЛАН КП Радіокомпанія "Місто над Бугом" 
на 2023 рік</t>
  </si>
</sst>
</file>

<file path=xl/styles.xml><?xml version="1.0" encoding="utf-8"?>
<styleSheet xmlns="http://schemas.openxmlformats.org/spreadsheetml/2006/main">
  <numFmts count="18">
    <numFmt numFmtId="164" formatCode="_-* #,##0.00_₴_-;\-* #,##0.00_₴_-;_-* &quot;-&quot;??_₴_-;_-@_-"/>
    <numFmt numFmtId="165" formatCode="_-* #,##0.00\ _г_р_н_._-;\-* #,##0.00\ _г_р_н_._-;_-* &quot;-&quot;??\ _г_р_н_._-;_-@_-"/>
    <numFmt numFmtId="166" formatCode="#,##0&quot;р.&quot;;[Red]\-#,##0&quot;р.&quot;"/>
    <numFmt numFmtId="167" formatCode="#,##0.00&quot;р.&quot;;\-#,##0.00&quot;р.&quot;"/>
    <numFmt numFmtId="168" formatCode="_-* #,##0.00_р_._-;\-* #,##0.00_р_._-;_-* &quot;-&quot;??_р_._-;_-@_-"/>
    <numFmt numFmtId="169" formatCode="0.0"/>
    <numFmt numFmtId="170" formatCode="#,##0.0"/>
    <numFmt numFmtId="171" formatCode="###\ ##0.000"/>
    <numFmt numFmtId="172" formatCode="_(&quot;$&quot;* #,##0.00_);_(&quot;$&quot;* \(#,##0.00\);_(&quot;$&quot;* &quot;-&quot;??_);_(@_)"/>
    <numFmt numFmtId="173" formatCode="_(* #,##0_);_(* \(#,##0\);_(* &quot;-&quot;_);_(@_)"/>
    <numFmt numFmtId="174" formatCode="_(* #,##0.00_);_(* \(#,##0.00\);_(* &quot;-&quot;??_);_(@_)"/>
    <numFmt numFmtId="175" formatCode="#,##0.0_ ;[Red]\-#,##0.0\ "/>
    <numFmt numFmtId="176" formatCode="0.0;\(0.0\);\ ;\-"/>
    <numFmt numFmtId="177" formatCode="_(* #,##0.0_);_(* \(#,##0.0\);_(* &quot;-&quot;??_);_(@_)"/>
    <numFmt numFmtId="178" formatCode="_(* #,##0_);_(* \(#,##0\);_(* &quot;-&quot;??_);_(@_)"/>
    <numFmt numFmtId="179" formatCode="_(* #,##0.0_);_(* \(#,##0.0\);_(* &quot;-&quot;_);_(@_)"/>
    <numFmt numFmtId="180" formatCode="_-* #,##0.0\ _₴_-;\-* #,##0.0\ _₴_-;_-* &quot;-&quot;?\ _₴_-;_-@_-"/>
    <numFmt numFmtId="181" formatCode="_-* #,##0.0\ _₽_-;\-* #,##0.0\ _₽_-;_-* &quot;-&quot;?\ _₽_-;_-@_-"/>
  </numFmts>
  <fonts count="93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3"/>
      <name val="Times New Roman"/>
      <family val="1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  <charset val="204"/>
    </font>
    <font>
      <sz val="11"/>
      <color indexed="8"/>
      <name val="Arial Cyr"/>
      <family val="2"/>
      <charset val="204"/>
    </font>
    <font>
      <sz val="11"/>
      <color indexed="9"/>
      <name val="Arial Cyr"/>
      <family val="2"/>
      <charset val="204"/>
    </font>
    <font>
      <b/>
      <sz val="12"/>
      <name val="Arial"/>
      <family val="2"/>
      <charset val="204"/>
    </font>
    <font>
      <sz val="10"/>
      <name val="FreeSet"/>
      <family val="2"/>
    </font>
    <font>
      <u/>
      <sz val="10"/>
      <color indexed="12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b/>
      <sz val="10"/>
      <name val="Arial"/>
      <family val="2"/>
      <charset val="204"/>
    </font>
    <font>
      <sz val="11"/>
      <color indexed="62"/>
      <name val="Arial Cyr"/>
      <family val="2"/>
      <charset val="204"/>
    </font>
    <font>
      <b/>
      <sz val="11"/>
      <color indexed="63"/>
      <name val="Arial Cyr"/>
      <family val="2"/>
      <charset val="204"/>
    </font>
    <font>
      <b/>
      <sz val="11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1"/>
      <color indexed="8"/>
      <name val="Arial Cyr"/>
      <family val="2"/>
      <charset val="204"/>
    </font>
    <font>
      <b/>
      <sz val="11"/>
      <color indexed="9"/>
      <name val="Arial Cyr"/>
      <family val="2"/>
      <charset val="204"/>
    </font>
    <font>
      <sz val="11"/>
      <color indexed="60"/>
      <name val="Arial Cyr"/>
      <family val="2"/>
      <charset val="204"/>
    </font>
    <font>
      <sz val="11"/>
      <color indexed="20"/>
      <name val="Arial Cyr"/>
      <family val="2"/>
      <charset val="204"/>
    </font>
    <font>
      <i/>
      <sz val="11"/>
      <color indexed="23"/>
      <name val="Arial Cyr"/>
      <family val="2"/>
      <charset val="204"/>
    </font>
    <font>
      <sz val="12"/>
      <name val="Arial Cyr"/>
      <family val="2"/>
      <charset val="204"/>
    </font>
    <font>
      <sz val="11"/>
      <color indexed="52"/>
      <name val="Arial Cyr"/>
      <family val="2"/>
      <charset val="204"/>
    </font>
    <font>
      <sz val="10"/>
      <name val="Helv"/>
    </font>
    <font>
      <sz val="11"/>
      <color indexed="10"/>
      <name val="Arial Cyr"/>
      <family val="2"/>
      <charset val="204"/>
    </font>
    <font>
      <sz val="12"/>
      <name val="Journal"/>
    </font>
    <font>
      <sz val="11"/>
      <color indexed="17"/>
      <name val="Arial Cyr"/>
      <family val="2"/>
      <charset val="204"/>
    </font>
    <font>
      <sz val="10"/>
      <name val="Tahoma"/>
      <family val="2"/>
      <charset val="204"/>
    </font>
    <font>
      <sz val="10"/>
      <name val="Petersburg"/>
    </font>
    <font>
      <b/>
      <i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Arial Cyr"/>
      <charset val="204"/>
    </font>
    <font>
      <u/>
      <sz val="16"/>
      <name val="Times New Roman"/>
      <family val="1"/>
      <charset val="204"/>
    </font>
    <font>
      <i/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sz val="16"/>
      <name val="Arial Cyr"/>
      <charset val="204"/>
    </font>
    <font>
      <b/>
      <u/>
      <sz val="14"/>
      <name val="Times New Roman"/>
      <family val="1"/>
      <charset val="204"/>
    </font>
    <font>
      <sz val="16"/>
      <color indexed="9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6"/>
      <color indexed="8"/>
      <name val="Arial Cyr"/>
      <charset val="204"/>
    </font>
    <font>
      <i/>
      <sz val="16"/>
      <color indexed="8"/>
      <name val="Times New Roman"/>
      <family val="1"/>
      <charset val="204"/>
    </font>
    <font>
      <u/>
      <sz val="16"/>
      <color indexed="8"/>
      <name val="Times New Roman"/>
      <family val="1"/>
      <charset val="204"/>
    </font>
    <font>
      <i/>
      <u/>
      <sz val="16"/>
      <color indexed="8"/>
      <name val="Times New Roman"/>
      <family val="1"/>
      <charset val="204"/>
    </font>
    <font>
      <b/>
      <u/>
      <sz val="18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u/>
      <sz val="16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9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6"/>
      <color indexed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52">
    <xf numFmtId="0" fontId="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0" fillId="2" borderId="0" applyNumberFormat="0" applyBorder="0" applyAlignment="0" applyProtection="0"/>
    <xf numFmtId="0" fontId="1" fillId="2" borderId="0" applyNumberFormat="0" applyBorder="0" applyAlignment="0" applyProtection="0"/>
    <xf numFmtId="0" fontId="30" fillId="3" borderId="0" applyNumberFormat="0" applyBorder="0" applyAlignment="0" applyProtection="0"/>
    <xf numFmtId="0" fontId="1" fillId="3" borderId="0" applyNumberFormat="0" applyBorder="0" applyAlignment="0" applyProtection="0"/>
    <xf numFmtId="0" fontId="30" fillId="4" borderId="0" applyNumberFormat="0" applyBorder="0" applyAlignment="0" applyProtection="0"/>
    <xf numFmtId="0" fontId="1" fillId="4" borderId="0" applyNumberFormat="0" applyBorder="0" applyAlignment="0" applyProtection="0"/>
    <xf numFmtId="0" fontId="30" fillId="5" borderId="0" applyNumberFormat="0" applyBorder="0" applyAlignment="0" applyProtection="0"/>
    <xf numFmtId="0" fontId="1" fillId="5" borderId="0" applyNumberFormat="0" applyBorder="0" applyAlignment="0" applyProtection="0"/>
    <xf numFmtId="0" fontId="30" fillId="6" borderId="0" applyNumberFormat="0" applyBorder="0" applyAlignment="0" applyProtection="0"/>
    <xf numFmtId="0" fontId="1" fillId="6" borderId="0" applyNumberFormat="0" applyBorder="0" applyAlignment="0" applyProtection="0"/>
    <xf numFmtId="0" fontId="30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0" fillId="8" borderId="0" applyNumberFormat="0" applyBorder="0" applyAlignment="0" applyProtection="0"/>
    <xf numFmtId="0" fontId="1" fillId="8" borderId="0" applyNumberFormat="0" applyBorder="0" applyAlignment="0" applyProtection="0"/>
    <xf numFmtId="0" fontId="30" fillId="9" borderId="0" applyNumberFormat="0" applyBorder="0" applyAlignment="0" applyProtection="0"/>
    <xf numFmtId="0" fontId="1" fillId="9" borderId="0" applyNumberFormat="0" applyBorder="0" applyAlignment="0" applyProtection="0"/>
    <xf numFmtId="0" fontId="30" fillId="10" borderId="0" applyNumberFormat="0" applyBorder="0" applyAlignment="0" applyProtection="0"/>
    <xf numFmtId="0" fontId="1" fillId="10" borderId="0" applyNumberFormat="0" applyBorder="0" applyAlignment="0" applyProtection="0"/>
    <xf numFmtId="0" fontId="30" fillId="5" borderId="0" applyNumberFormat="0" applyBorder="0" applyAlignment="0" applyProtection="0"/>
    <xf numFmtId="0" fontId="1" fillId="5" borderId="0" applyNumberFormat="0" applyBorder="0" applyAlignment="0" applyProtection="0"/>
    <xf numFmtId="0" fontId="30" fillId="8" borderId="0" applyNumberFormat="0" applyBorder="0" applyAlignment="0" applyProtection="0"/>
    <xf numFmtId="0" fontId="1" fillId="8" borderId="0" applyNumberFormat="0" applyBorder="0" applyAlignment="0" applyProtection="0"/>
    <xf numFmtId="0" fontId="30" fillId="11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31" fillId="12" borderId="0" applyNumberFormat="0" applyBorder="0" applyAlignment="0" applyProtection="0"/>
    <xf numFmtId="0" fontId="13" fillId="12" borderId="0" applyNumberFormat="0" applyBorder="0" applyAlignment="0" applyProtection="0"/>
    <xf numFmtId="0" fontId="31" fillId="9" borderId="0" applyNumberFormat="0" applyBorder="0" applyAlignment="0" applyProtection="0"/>
    <xf numFmtId="0" fontId="13" fillId="9" borderId="0" applyNumberFormat="0" applyBorder="0" applyAlignment="0" applyProtection="0"/>
    <xf numFmtId="0" fontId="31" fillId="10" borderId="0" applyNumberFormat="0" applyBorder="0" applyAlignment="0" applyProtection="0"/>
    <xf numFmtId="0" fontId="13" fillId="10" borderId="0" applyNumberFormat="0" applyBorder="0" applyAlignment="0" applyProtection="0"/>
    <xf numFmtId="0" fontId="31" fillId="13" borderId="0" applyNumberFormat="0" applyBorder="0" applyAlignment="0" applyProtection="0"/>
    <xf numFmtId="0" fontId="13" fillId="13" borderId="0" applyNumberFormat="0" applyBorder="0" applyAlignment="0" applyProtection="0"/>
    <xf numFmtId="0" fontId="31" fillId="14" borderId="0" applyNumberFormat="0" applyBorder="0" applyAlignment="0" applyProtection="0"/>
    <xf numFmtId="0" fontId="13" fillId="14" borderId="0" applyNumberFormat="0" applyBorder="0" applyAlignment="0" applyProtection="0"/>
    <xf numFmtId="0" fontId="31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24" fillId="3" borderId="0" applyNumberFormat="0" applyBorder="0" applyAlignment="0" applyProtection="0"/>
    <xf numFmtId="0" fontId="16" fillId="20" borderId="1" applyNumberFormat="0" applyAlignment="0" applyProtection="0"/>
    <xf numFmtId="0" fontId="21" fillId="21" borderId="2" applyNumberFormat="0" applyAlignment="0" applyProtection="0"/>
    <xf numFmtId="49" fontId="32" fillId="0" borderId="3">
      <alignment horizontal="center" vertical="center"/>
      <protection locked="0"/>
    </xf>
    <xf numFmtId="49" fontId="32" fillId="0" borderId="3">
      <alignment horizontal="center" vertical="center"/>
      <protection locked="0"/>
    </xf>
    <xf numFmtId="49" fontId="32" fillId="0" borderId="3">
      <alignment horizontal="center" vertical="center"/>
      <protection locked="0"/>
    </xf>
    <xf numFmtId="49" fontId="32" fillId="0" borderId="3">
      <alignment horizontal="center" vertical="center"/>
      <protection locked="0"/>
    </xf>
    <xf numFmtId="49" fontId="32" fillId="0" borderId="3">
      <alignment horizontal="center" vertical="center"/>
      <protection locked="0"/>
    </xf>
    <xf numFmtId="49" fontId="32" fillId="0" borderId="3">
      <alignment horizontal="center" vertical="center"/>
      <protection locked="0"/>
    </xf>
    <xf numFmtId="49" fontId="32" fillId="0" borderId="3">
      <alignment horizontal="center" vertical="center"/>
      <protection locked="0"/>
    </xf>
    <xf numFmtId="49" fontId="32" fillId="0" borderId="3">
      <alignment horizontal="center" vertical="center"/>
      <protection locked="0"/>
    </xf>
    <xf numFmtId="49" fontId="32" fillId="0" borderId="3">
      <alignment horizontal="center" vertical="center"/>
      <protection locked="0"/>
    </xf>
    <xf numFmtId="49" fontId="32" fillId="0" borderId="3">
      <alignment horizontal="center" vertical="center"/>
      <protection locked="0"/>
    </xf>
    <xf numFmtId="49" fontId="32" fillId="0" borderId="3">
      <alignment horizontal="center" vertical="center"/>
      <protection locked="0"/>
    </xf>
    <xf numFmtId="49" fontId="32" fillId="0" borderId="3">
      <alignment horizontal="center" vertical="center"/>
      <protection locked="0"/>
    </xf>
    <xf numFmtId="49" fontId="32" fillId="0" borderId="3">
      <alignment horizontal="center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0" fontId="25" fillId="0" borderId="0" applyNumberFormat="0" applyFill="0" applyBorder="0" applyAlignment="0" applyProtection="0"/>
    <xf numFmtId="171" fontId="33" fillId="0" borderId="0" applyAlignment="0">
      <alignment wrapText="1"/>
    </xf>
    <xf numFmtId="0" fontId="28" fillId="4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14" fillId="7" borderId="1" applyNumberFormat="0" applyAlignment="0" applyProtection="0"/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</xf>
    <xf numFmtId="49" fontId="11" fillId="0" borderId="0" applyNumberFormat="0" applyFont="0" applyAlignment="0">
      <alignment vertical="top" wrapText="1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  <protection locked="0"/>
    </xf>
    <xf numFmtId="49" fontId="35" fillId="22" borderId="7">
      <alignment horizontal="left" vertical="center"/>
      <protection locked="0"/>
    </xf>
    <xf numFmtId="49" fontId="35" fillId="22" borderId="7">
      <alignment horizontal="left" vertical="center"/>
    </xf>
    <xf numFmtId="4" fontId="35" fillId="22" borderId="7">
      <alignment horizontal="right" vertical="center"/>
      <protection locked="0"/>
    </xf>
    <xf numFmtId="4" fontId="35" fillId="22" borderId="7">
      <alignment horizontal="right" vertical="center"/>
    </xf>
    <xf numFmtId="4" fontId="36" fillId="22" borderId="7">
      <alignment horizontal="right" vertical="center"/>
      <protection locked="0"/>
    </xf>
    <xf numFmtId="49" fontId="37" fillId="22" borderId="3">
      <alignment horizontal="left" vertical="center"/>
      <protection locked="0"/>
    </xf>
    <xf numFmtId="49" fontId="37" fillId="22" borderId="3">
      <alignment horizontal="left" vertical="center"/>
    </xf>
    <xf numFmtId="49" fontId="38" fillId="22" borderId="3">
      <alignment horizontal="left" vertical="center"/>
      <protection locked="0"/>
    </xf>
    <xf numFmtId="49" fontId="38" fillId="22" borderId="3">
      <alignment horizontal="left" vertical="center"/>
    </xf>
    <xf numFmtId="4" fontId="37" fillId="22" borderId="3">
      <alignment horizontal="right" vertical="center"/>
      <protection locked="0"/>
    </xf>
    <xf numFmtId="4" fontId="37" fillId="22" borderId="3">
      <alignment horizontal="right" vertical="center"/>
    </xf>
    <xf numFmtId="4" fontId="39" fillId="22" borderId="3">
      <alignment horizontal="right" vertical="center"/>
      <protection locked="0"/>
    </xf>
    <xf numFmtId="49" fontId="32" fillId="22" borderId="3">
      <alignment horizontal="left" vertical="center"/>
      <protection locked="0"/>
    </xf>
    <xf numFmtId="49" fontId="32" fillId="22" borderId="3">
      <alignment horizontal="left" vertical="center"/>
      <protection locked="0"/>
    </xf>
    <xf numFmtId="49" fontId="32" fillId="22" borderId="3">
      <alignment horizontal="left" vertical="center"/>
    </xf>
    <xf numFmtId="49" fontId="32" fillId="22" borderId="3">
      <alignment horizontal="left" vertical="center"/>
    </xf>
    <xf numFmtId="49" fontId="36" fillId="22" borderId="3">
      <alignment horizontal="left" vertical="center"/>
      <protection locked="0"/>
    </xf>
    <xf numFmtId="49" fontId="36" fillId="22" borderId="3">
      <alignment horizontal="left" vertical="center"/>
    </xf>
    <xf numFmtId="4" fontId="32" fillId="22" borderId="3">
      <alignment horizontal="right" vertical="center"/>
      <protection locked="0"/>
    </xf>
    <xf numFmtId="4" fontId="32" fillId="22" borderId="3">
      <alignment horizontal="right" vertical="center"/>
      <protection locked="0"/>
    </xf>
    <xf numFmtId="4" fontId="32" fillId="22" borderId="3">
      <alignment horizontal="right" vertical="center"/>
    </xf>
    <xf numFmtId="4" fontId="32" fillId="22" borderId="3">
      <alignment horizontal="right" vertical="center"/>
    </xf>
    <xf numFmtId="4" fontId="36" fillId="22" borderId="3">
      <alignment horizontal="right" vertical="center"/>
      <protection locked="0"/>
    </xf>
    <xf numFmtId="49" fontId="40" fillId="22" borderId="3">
      <alignment horizontal="left" vertical="center"/>
      <protection locked="0"/>
    </xf>
    <xf numFmtId="49" fontId="40" fillId="22" borderId="3">
      <alignment horizontal="left" vertical="center"/>
    </xf>
    <xf numFmtId="49" fontId="41" fillId="22" borderId="3">
      <alignment horizontal="left" vertical="center"/>
      <protection locked="0"/>
    </xf>
    <xf numFmtId="49" fontId="41" fillId="22" borderId="3">
      <alignment horizontal="left" vertical="center"/>
    </xf>
    <xf numFmtId="4" fontId="40" fillId="22" borderId="3">
      <alignment horizontal="right" vertical="center"/>
      <protection locked="0"/>
    </xf>
    <xf numFmtId="4" fontId="40" fillId="22" borderId="3">
      <alignment horizontal="right" vertical="center"/>
    </xf>
    <xf numFmtId="4" fontId="42" fillId="22" borderId="3">
      <alignment horizontal="right" vertical="center"/>
      <protection locked="0"/>
    </xf>
    <xf numFmtId="49" fontId="43" fillId="0" borderId="3">
      <alignment horizontal="left" vertical="center"/>
      <protection locked="0"/>
    </xf>
    <xf numFmtId="49" fontId="43" fillId="0" borderId="3">
      <alignment horizontal="left" vertical="center"/>
    </xf>
    <xf numFmtId="49" fontId="44" fillId="0" borderId="3">
      <alignment horizontal="left" vertical="center"/>
      <protection locked="0"/>
    </xf>
    <xf numFmtId="49" fontId="44" fillId="0" borderId="3">
      <alignment horizontal="left" vertical="center"/>
    </xf>
    <xf numFmtId="4" fontId="43" fillId="0" borderId="3">
      <alignment horizontal="right" vertical="center"/>
      <protection locked="0"/>
    </xf>
    <xf numFmtId="4" fontId="43" fillId="0" borderId="3">
      <alignment horizontal="right" vertical="center"/>
    </xf>
    <xf numFmtId="4" fontId="44" fillId="0" borderId="3">
      <alignment horizontal="right" vertical="center"/>
      <protection locked="0"/>
    </xf>
    <xf numFmtId="49" fontId="45" fillId="0" borderId="3">
      <alignment horizontal="left" vertical="center"/>
      <protection locked="0"/>
    </xf>
    <xf numFmtId="49" fontId="45" fillId="0" borderId="3">
      <alignment horizontal="left" vertical="center"/>
    </xf>
    <xf numFmtId="49" fontId="46" fillId="0" borderId="3">
      <alignment horizontal="left" vertical="center"/>
      <protection locked="0"/>
    </xf>
    <xf numFmtId="49" fontId="46" fillId="0" borderId="3">
      <alignment horizontal="left" vertical="center"/>
    </xf>
    <xf numFmtId="4" fontId="45" fillId="0" borderId="3">
      <alignment horizontal="right" vertical="center"/>
      <protection locked="0"/>
    </xf>
    <xf numFmtId="4" fontId="45" fillId="0" borderId="3">
      <alignment horizontal="right" vertical="center"/>
    </xf>
    <xf numFmtId="49" fontId="43" fillId="0" borderId="3">
      <alignment horizontal="left" vertical="center"/>
      <protection locked="0"/>
    </xf>
    <xf numFmtId="49" fontId="44" fillId="0" borderId="3">
      <alignment horizontal="left" vertical="center"/>
      <protection locked="0"/>
    </xf>
    <xf numFmtId="4" fontId="43" fillId="0" borderId="3">
      <alignment horizontal="right" vertical="center"/>
      <protection locked="0"/>
    </xf>
    <xf numFmtId="0" fontId="26" fillId="0" borderId="8" applyNumberFormat="0" applyFill="0" applyAlignment="0" applyProtection="0"/>
    <xf numFmtId="0" fontId="23" fillId="23" borderId="0" applyNumberFormat="0" applyBorder="0" applyAlignment="0" applyProtection="0"/>
    <xf numFmtId="0" fontId="11" fillId="0" borderId="0"/>
    <xf numFmtId="0" fontId="11" fillId="24" borderId="0" applyNumberFormat="0" applyFill="0" applyAlignment="0">
      <alignment horizontal="center"/>
      <protection locked="0"/>
    </xf>
    <xf numFmtId="0" fontId="2" fillId="25" borderId="9" applyNumberFormat="0" applyFont="0" applyAlignment="0" applyProtection="0"/>
    <xf numFmtId="4" fontId="47" fillId="26" borderId="3">
      <alignment horizontal="right" vertical="center"/>
      <protection locked="0"/>
    </xf>
    <xf numFmtId="4" fontId="47" fillId="27" borderId="3">
      <alignment horizontal="right" vertical="center"/>
      <protection locked="0"/>
    </xf>
    <xf numFmtId="4" fontId="47" fillId="28" borderId="3">
      <alignment horizontal="right" vertical="center"/>
      <protection locked="0"/>
    </xf>
    <xf numFmtId="0" fontId="15" fillId="20" borderId="10" applyNumberFormat="0" applyAlignment="0" applyProtection="0"/>
    <xf numFmtId="49" fontId="32" fillId="0" borderId="3">
      <alignment horizontal="left" vertical="center" wrapText="1"/>
      <protection locked="0"/>
    </xf>
    <xf numFmtId="49" fontId="32" fillId="0" borderId="3">
      <alignment horizontal="left" vertical="center" wrapText="1"/>
      <protection locked="0"/>
    </xf>
    <xf numFmtId="0" fontId="22" fillId="0" borderId="0" applyNumberFormat="0" applyFill="0" applyBorder="0" applyAlignment="0" applyProtection="0"/>
    <xf numFmtId="0" fontId="20" fillId="0" borderId="11" applyNumberFormat="0" applyFill="0" applyAlignment="0" applyProtection="0"/>
    <xf numFmtId="0" fontId="27" fillId="0" borderId="0" applyNumberFormat="0" applyFill="0" applyBorder="0" applyAlignment="0" applyProtection="0"/>
    <xf numFmtId="0" fontId="31" fillId="16" borderId="0" applyNumberFormat="0" applyBorder="0" applyAlignment="0" applyProtection="0"/>
    <xf numFmtId="0" fontId="13" fillId="16" borderId="0" applyNumberFormat="0" applyBorder="0" applyAlignment="0" applyProtection="0"/>
    <xf numFmtId="0" fontId="31" fillId="17" borderId="0" applyNumberFormat="0" applyBorder="0" applyAlignment="0" applyProtection="0"/>
    <xf numFmtId="0" fontId="13" fillId="17" borderId="0" applyNumberFormat="0" applyBorder="0" applyAlignment="0" applyProtection="0"/>
    <xf numFmtId="0" fontId="31" fillId="18" borderId="0" applyNumberFormat="0" applyBorder="0" applyAlignment="0" applyProtection="0"/>
    <xf numFmtId="0" fontId="13" fillId="18" borderId="0" applyNumberFormat="0" applyBorder="0" applyAlignment="0" applyProtection="0"/>
    <xf numFmtId="0" fontId="31" fillId="13" borderId="0" applyNumberFormat="0" applyBorder="0" applyAlignment="0" applyProtection="0"/>
    <xf numFmtId="0" fontId="13" fillId="13" borderId="0" applyNumberFormat="0" applyBorder="0" applyAlignment="0" applyProtection="0"/>
    <xf numFmtId="0" fontId="31" fillId="14" borderId="0" applyNumberFormat="0" applyBorder="0" applyAlignment="0" applyProtection="0"/>
    <xf numFmtId="0" fontId="13" fillId="14" borderId="0" applyNumberFormat="0" applyBorder="0" applyAlignment="0" applyProtection="0"/>
    <xf numFmtId="0" fontId="31" fillId="19" borderId="0" applyNumberFormat="0" applyBorder="0" applyAlignment="0" applyProtection="0"/>
    <xf numFmtId="0" fontId="13" fillId="19" borderId="0" applyNumberFormat="0" applyBorder="0" applyAlignment="0" applyProtection="0"/>
    <xf numFmtId="0" fontId="48" fillId="7" borderId="1" applyNumberFormat="0" applyAlignment="0" applyProtection="0"/>
    <xf numFmtId="0" fontId="14" fillId="7" borderId="1" applyNumberFormat="0" applyAlignment="0" applyProtection="0"/>
    <xf numFmtId="0" fontId="49" fillId="20" borderId="10" applyNumberFormat="0" applyAlignment="0" applyProtection="0"/>
    <xf numFmtId="0" fontId="15" fillId="20" borderId="10" applyNumberFormat="0" applyAlignment="0" applyProtection="0"/>
    <xf numFmtId="0" fontId="50" fillId="20" borderId="1" applyNumberFormat="0" applyAlignment="0" applyProtection="0"/>
    <xf numFmtId="0" fontId="16" fillId="20" borderId="1" applyNumberFormat="0" applyAlignment="0" applyProtection="0"/>
    <xf numFmtId="172" fontId="11" fillId="0" borderId="0" applyFont="0" applyFill="0" applyBorder="0" applyAlignment="0" applyProtection="0"/>
    <xf numFmtId="0" fontId="51" fillId="0" borderId="4" applyNumberFormat="0" applyFill="0" applyAlignment="0" applyProtection="0"/>
    <xf numFmtId="0" fontId="17" fillId="0" borderId="4" applyNumberFormat="0" applyFill="0" applyAlignment="0" applyProtection="0"/>
    <xf numFmtId="0" fontId="52" fillId="0" borderId="5" applyNumberFormat="0" applyFill="0" applyAlignment="0" applyProtection="0"/>
    <xf numFmtId="0" fontId="18" fillId="0" borderId="5" applyNumberFormat="0" applyFill="0" applyAlignment="0" applyProtection="0"/>
    <xf numFmtId="0" fontId="53" fillId="0" borderId="6" applyNumberFormat="0" applyFill="0" applyAlignment="0" applyProtection="0"/>
    <xf numFmtId="0" fontId="19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0" borderId="0"/>
    <xf numFmtId="0" fontId="54" fillId="0" borderId="11" applyNumberFormat="0" applyFill="0" applyAlignment="0" applyProtection="0"/>
    <xf numFmtId="0" fontId="20" fillId="0" borderId="11" applyNumberFormat="0" applyFill="0" applyAlignment="0" applyProtection="0"/>
    <xf numFmtId="0" fontId="55" fillId="21" borderId="2" applyNumberFormat="0" applyAlignment="0" applyProtection="0"/>
    <xf numFmtId="0" fontId="21" fillId="21" borderId="2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6" fillId="23" borderId="0" applyNumberFormat="0" applyBorder="0" applyAlignment="0" applyProtection="0"/>
    <xf numFmtId="0" fontId="23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1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1" fillId="0" borderId="0"/>
    <xf numFmtId="0" fontId="92" fillId="0" borderId="0"/>
    <xf numFmtId="0" fontId="11" fillId="0" borderId="0"/>
    <xf numFmtId="0" fontId="2" fillId="0" borderId="0"/>
    <xf numFmtId="0" fontId="11" fillId="0" borderId="0"/>
    <xf numFmtId="0" fontId="11" fillId="0" borderId="0" applyNumberFormat="0" applyFont="0" applyFill="0" applyBorder="0" applyAlignment="0" applyProtection="0">
      <alignment vertical="top"/>
    </xf>
    <xf numFmtId="0" fontId="11" fillId="0" borderId="0" applyNumberFormat="0" applyFont="0" applyFill="0" applyBorder="0" applyAlignment="0" applyProtection="0">
      <alignment vertical="top"/>
    </xf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57" fillId="3" borderId="0" applyNumberFormat="0" applyBorder="0" applyAlignment="0" applyProtection="0"/>
    <xf numFmtId="0" fontId="24" fillId="3" borderId="0" applyNumberFormat="0" applyBorder="0" applyAlignment="0" applyProtection="0"/>
    <xf numFmtId="0" fontId="5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9" fillId="25" borderId="9" applyNumberFormat="0" applyFont="0" applyAlignment="0" applyProtection="0"/>
    <xf numFmtId="0" fontId="11" fillId="25" borderId="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0" fillId="0" borderId="8" applyNumberFormat="0" applyFill="0" applyAlignment="0" applyProtection="0"/>
    <xf numFmtId="0" fontId="26" fillId="0" borderId="8" applyNumberFormat="0" applyFill="0" applyAlignment="0" applyProtection="0"/>
    <xf numFmtId="0" fontId="29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3" fontId="63" fillId="0" borderId="0" applyFont="0" applyFill="0" applyBorder="0" applyAlignment="0" applyProtection="0"/>
    <xf numFmtId="174" fontId="6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64" fillId="4" borderId="0" applyNumberFormat="0" applyBorder="0" applyAlignment="0" applyProtection="0"/>
    <xf numFmtId="0" fontId="28" fillId="4" borderId="0" applyNumberFormat="0" applyBorder="0" applyAlignment="0" applyProtection="0"/>
    <xf numFmtId="176" fontId="65" fillId="22" borderId="12" applyFill="0" applyBorder="0">
      <alignment horizontal="center" vertical="center" wrapText="1"/>
      <protection locked="0"/>
    </xf>
    <xf numFmtId="171" fontId="66" fillId="0" borderId="0">
      <alignment wrapText="1"/>
    </xf>
    <xf numFmtId="171" fontId="33" fillId="0" borderId="0">
      <alignment wrapText="1"/>
    </xf>
  </cellStyleXfs>
  <cellXfs count="612">
    <xf numFmtId="0" fontId="0" fillId="0" borderId="0" xfId="0"/>
    <xf numFmtId="0" fontId="5" fillId="0" borderId="0" xfId="0" quotePrefix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 shrinkToFit="1"/>
    </xf>
    <xf numFmtId="0" fontId="8" fillId="0" borderId="0" xfId="0" applyFont="1" applyFill="1" applyAlignment="1">
      <alignment horizontal="center" vertical="center"/>
    </xf>
    <xf numFmtId="170" fontId="5" fillId="0" borderId="0" xfId="0" applyNumberFormat="1" applyFont="1" applyFill="1" applyAlignment="1">
      <alignment vertical="center"/>
    </xf>
    <xf numFmtId="0" fontId="10" fillId="0" borderId="0" xfId="0" applyFont="1" applyFill="1"/>
    <xf numFmtId="0" fontId="5" fillId="0" borderId="3" xfId="236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0" fontId="4" fillId="0" borderId="3" xfId="236" applyFont="1" applyFill="1" applyBorder="1" applyAlignment="1">
      <alignment horizontal="left" vertical="center"/>
    </xf>
    <xf numFmtId="0" fontId="5" fillId="0" borderId="0" xfId="0" applyFont="1" applyFill="1"/>
    <xf numFmtId="0" fontId="5" fillId="0" borderId="3" xfId="236" applyNumberFormat="1" applyFont="1" applyFill="1" applyBorder="1" applyAlignment="1">
      <alignment horizontal="left" vertical="center" wrapText="1"/>
    </xf>
    <xf numFmtId="0" fontId="5" fillId="0" borderId="3" xfId="236" applyNumberFormat="1" applyFont="1" applyFill="1" applyBorder="1" applyAlignment="1">
      <alignment horizontal="left" vertical="top" wrapText="1"/>
    </xf>
    <xf numFmtId="0" fontId="5" fillId="22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5" fillId="22" borderId="0" xfId="0" applyFont="1" applyFill="1" applyAlignment="1">
      <alignment horizontal="left" vertical="center"/>
    </xf>
    <xf numFmtId="0" fontId="5" fillId="22" borderId="3" xfId="0" applyFont="1" applyFill="1" applyBorder="1" applyAlignment="1">
      <alignment horizontal="center" vertical="center" wrapText="1"/>
    </xf>
    <xf numFmtId="0" fontId="5" fillId="22" borderId="0" xfId="0" quotePrefix="1" applyFont="1" applyFill="1" applyBorder="1" applyAlignment="1">
      <alignment horizontal="center" vertical="center"/>
    </xf>
    <xf numFmtId="170" fontId="6" fillId="22" borderId="0" xfId="0" applyNumberFormat="1" applyFont="1" applyFill="1" applyBorder="1" applyAlignment="1">
      <alignment vertical="center"/>
    </xf>
    <xf numFmtId="0" fontId="5" fillId="22" borderId="3" xfId="0" quotePrefix="1" applyNumberFormat="1" applyFont="1" applyFill="1" applyBorder="1" applyAlignment="1">
      <alignment horizontal="center" vertical="center" wrapText="1"/>
    </xf>
    <xf numFmtId="0" fontId="5" fillId="22" borderId="3" xfId="0" applyNumberFormat="1" applyFont="1" applyFill="1" applyBorder="1" applyAlignment="1">
      <alignment horizontal="center" vertical="center" wrapText="1"/>
    </xf>
    <xf numFmtId="3" fontId="5" fillId="22" borderId="0" xfId="0" applyNumberFormat="1" applyFont="1" applyFill="1" applyBorder="1" applyAlignment="1">
      <alignment vertical="center"/>
    </xf>
    <xf numFmtId="0" fontId="5" fillId="22" borderId="3" xfId="236" applyFont="1" applyFill="1" applyBorder="1" applyAlignment="1">
      <alignment horizontal="center" vertical="center"/>
    </xf>
    <xf numFmtId="0" fontId="4" fillId="22" borderId="3" xfId="236" applyFont="1" applyFill="1" applyBorder="1" applyAlignment="1">
      <alignment horizontal="left" vertical="center"/>
    </xf>
    <xf numFmtId="0" fontId="5" fillId="22" borderId="3" xfId="236" applyNumberFormat="1" applyFont="1" applyFill="1" applyBorder="1" applyAlignment="1">
      <alignment horizontal="center" vertical="center" wrapText="1"/>
    </xf>
    <xf numFmtId="49" fontId="5" fillId="22" borderId="3" xfId="236" applyNumberFormat="1" applyFont="1" applyFill="1" applyBorder="1" applyAlignment="1">
      <alignment horizontal="left" vertical="center" wrapText="1"/>
    </xf>
    <xf numFmtId="0" fontId="5" fillId="22" borderId="3" xfId="236" applyFont="1" applyFill="1" applyBorder="1" applyAlignment="1">
      <alignment horizontal="center" vertical="center" wrapText="1"/>
    </xf>
    <xf numFmtId="0" fontId="10" fillId="22" borderId="0" xfId="0" applyFont="1" applyFill="1"/>
    <xf numFmtId="177" fontId="5" fillId="22" borderId="3" xfId="0" applyNumberFormat="1" applyFont="1" applyFill="1" applyBorder="1" applyAlignment="1">
      <alignment horizontal="center" vertical="center" wrapText="1"/>
    </xf>
    <xf numFmtId="177" fontId="4" fillId="22" borderId="3" xfId="0" applyNumberFormat="1" applyFont="1" applyFill="1" applyBorder="1" applyAlignment="1">
      <alignment horizontal="center" vertical="center" wrapText="1"/>
    </xf>
    <xf numFmtId="0" fontId="8" fillId="22" borderId="0" xfId="0" applyFont="1" applyFill="1" applyAlignment="1">
      <alignment horizontal="center" vertical="center"/>
    </xf>
    <xf numFmtId="170" fontId="5" fillId="22" borderId="0" xfId="0" applyNumberFormat="1" applyFont="1" applyFill="1" applyAlignment="1">
      <alignment vertical="center"/>
    </xf>
    <xf numFmtId="0" fontId="5" fillId="22" borderId="0" xfId="0" applyFont="1" applyFill="1" applyBorder="1" applyAlignment="1">
      <alignment vertical="center"/>
    </xf>
    <xf numFmtId="0" fontId="5" fillId="22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22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70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5" fillId="22" borderId="3" xfId="0" applyFont="1" applyFill="1" applyBorder="1" applyAlignment="1">
      <alignment horizontal="left" vertical="center" wrapText="1"/>
    </xf>
    <xf numFmtId="0" fontId="68" fillId="22" borderId="0" xfId="0" applyFont="1" applyFill="1" applyBorder="1" applyAlignment="1">
      <alignment horizontal="center" vertical="center"/>
    </xf>
    <xf numFmtId="0" fontId="68" fillId="22" borderId="0" xfId="0" applyFont="1" applyFill="1" applyBorder="1" applyAlignment="1">
      <alignment vertical="center"/>
    </xf>
    <xf numFmtId="0" fontId="68" fillId="0" borderId="0" xfId="0" applyFont="1" applyFill="1" applyBorder="1" applyAlignment="1">
      <alignment vertical="center"/>
    </xf>
    <xf numFmtId="0" fontId="68" fillId="22" borderId="0" xfId="0" applyFont="1" applyFill="1" applyBorder="1" applyAlignment="1">
      <alignment horizontal="right" vertical="center"/>
    </xf>
    <xf numFmtId="0" fontId="68" fillId="0" borderId="0" xfId="0" applyFont="1" applyFill="1" applyBorder="1" applyAlignment="1">
      <alignment horizontal="center" vertical="center"/>
    </xf>
    <xf numFmtId="0" fontId="68" fillId="22" borderId="0" xfId="0" applyFont="1" applyFill="1" applyAlignment="1">
      <alignment horizontal="left" vertical="center"/>
    </xf>
    <xf numFmtId="0" fontId="68" fillId="22" borderId="0" xfId="0" applyFont="1" applyFill="1" applyAlignment="1">
      <alignment horizontal="center" vertical="center"/>
    </xf>
    <xf numFmtId="0" fontId="71" fillId="22" borderId="0" xfId="0" applyFont="1" applyFill="1" applyBorder="1" applyAlignment="1">
      <alignment horizontal="center" vertical="center"/>
    </xf>
    <xf numFmtId="0" fontId="68" fillId="22" borderId="0" xfId="0" applyFont="1" applyFill="1" applyAlignment="1">
      <alignment vertical="center"/>
    </xf>
    <xf numFmtId="0" fontId="68" fillId="22" borderId="13" xfId="0" applyFont="1" applyFill="1" applyBorder="1" applyAlignment="1">
      <alignment horizontal="center" vertical="center"/>
    </xf>
    <xf numFmtId="0" fontId="68" fillId="22" borderId="13" xfId="0" applyFont="1" applyFill="1" applyBorder="1" applyAlignment="1">
      <alignment vertical="center"/>
    </xf>
    <xf numFmtId="0" fontId="68" fillId="0" borderId="0" xfId="0" applyFont="1" applyFill="1" applyAlignment="1">
      <alignment horizontal="center" vertical="center"/>
    </xf>
    <xf numFmtId="0" fontId="68" fillId="0" borderId="3" xfId="0" applyFont="1" applyFill="1" applyBorder="1" applyAlignment="1">
      <alignment horizontal="center" vertical="center"/>
    </xf>
    <xf numFmtId="0" fontId="68" fillId="0" borderId="3" xfId="0" applyFont="1" applyFill="1" applyBorder="1" applyAlignment="1">
      <alignment horizontal="center" vertical="center" wrapText="1"/>
    </xf>
    <xf numFmtId="0" fontId="68" fillId="22" borderId="3" xfId="0" applyFont="1" applyFill="1" applyBorder="1" applyAlignment="1">
      <alignment horizontal="center" vertical="center"/>
    </xf>
    <xf numFmtId="179" fontId="72" fillId="22" borderId="3" xfId="0" applyNumberFormat="1" applyFont="1" applyFill="1" applyBorder="1" applyAlignment="1">
      <alignment horizontal="center" vertical="center" wrapText="1"/>
    </xf>
    <xf numFmtId="0" fontId="68" fillId="22" borderId="3" xfId="0" applyFont="1" applyFill="1" applyBorder="1" applyAlignment="1">
      <alignment horizontal="left" vertical="center" wrapText="1"/>
    </xf>
    <xf numFmtId="0" fontId="68" fillId="22" borderId="3" xfId="0" quotePrefix="1" applyFont="1" applyFill="1" applyBorder="1" applyAlignment="1">
      <alignment horizontal="center" vertical="center"/>
    </xf>
    <xf numFmtId="0" fontId="72" fillId="22" borderId="3" xfId="244" applyFont="1" applyFill="1" applyBorder="1" applyAlignment="1">
      <alignment horizontal="left" vertical="center" wrapText="1"/>
    </xf>
    <xf numFmtId="0" fontId="68" fillId="22" borderId="3" xfId="244" applyFont="1" applyFill="1" applyBorder="1" applyAlignment="1">
      <alignment horizontal="left" vertical="center" wrapText="1"/>
    </xf>
    <xf numFmtId="0" fontId="68" fillId="22" borderId="3" xfId="244" applyFont="1" applyFill="1" applyBorder="1" applyAlignment="1">
      <alignment horizontal="center" vertical="center"/>
    </xf>
    <xf numFmtId="0" fontId="72" fillId="0" borderId="0" xfId="0" applyFont="1" applyFill="1" applyBorder="1" applyAlignment="1">
      <alignment vertical="center"/>
    </xf>
    <xf numFmtId="179" fontId="68" fillId="22" borderId="3" xfId="0" applyNumberFormat="1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vertical="center" wrapText="1"/>
    </xf>
    <xf numFmtId="0" fontId="72" fillId="22" borderId="3" xfId="0" applyFont="1" applyFill="1" applyBorder="1" applyAlignment="1">
      <alignment horizontal="center" vertical="center"/>
    </xf>
    <xf numFmtId="0" fontId="72" fillId="0" borderId="0" xfId="0" applyFont="1" applyFill="1" applyBorder="1" applyAlignment="1">
      <alignment horizontal="right" vertical="center"/>
    </xf>
    <xf numFmtId="0" fontId="68" fillId="22" borderId="3" xfId="0" applyFont="1" applyFill="1" applyBorder="1" applyAlignment="1">
      <alignment horizontal="center" vertical="center" wrapText="1"/>
    </xf>
    <xf numFmtId="0" fontId="68" fillId="22" borderId="3" xfId="0" applyFont="1" applyFill="1" applyBorder="1" applyAlignment="1">
      <alignment horizontal="center" vertical="center" wrapText="1" shrinkToFit="1"/>
    </xf>
    <xf numFmtId="0" fontId="68" fillId="0" borderId="0" xfId="0" applyFont="1" applyFill="1" applyAlignment="1">
      <alignment vertical="center"/>
    </xf>
    <xf numFmtId="0" fontId="72" fillId="22" borderId="3" xfId="0" applyFont="1" applyFill="1" applyBorder="1" applyAlignment="1">
      <alignment horizontal="left" vertical="center" wrapText="1"/>
    </xf>
    <xf numFmtId="0" fontId="72" fillId="22" borderId="0" xfId="0" applyFont="1" applyFill="1" applyBorder="1" applyAlignment="1">
      <alignment horizontal="left" vertical="center" wrapText="1"/>
    </xf>
    <xf numFmtId="0" fontId="68" fillId="22" borderId="0" xfId="0" quotePrefix="1" applyFont="1" applyFill="1" applyBorder="1" applyAlignment="1">
      <alignment horizontal="center" vertical="center"/>
    </xf>
    <xf numFmtId="170" fontId="71" fillId="22" borderId="0" xfId="0" applyNumberFormat="1" applyFont="1" applyFill="1" applyBorder="1" applyAlignment="1">
      <alignment vertical="center"/>
    </xf>
    <xf numFmtId="0" fontId="74" fillId="22" borderId="0" xfId="0" applyFont="1" applyFill="1" applyBorder="1" applyAlignment="1">
      <alignment horizontal="center" vertical="center" wrapText="1"/>
    </xf>
    <xf numFmtId="0" fontId="68" fillId="0" borderId="0" xfId="244" applyFont="1" applyFill="1" applyBorder="1" applyAlignment="1">
      <alignment vertical="center"/>
    </xf>
    <xf numFmtId="0" fontId="68" fillId="0" borderId="0" xfId="244" applyFont="1" applyFill="1" applyBorder="1" applyAlignment="1">
      <alignment horizontal="center" vertical="center"/>
    </xf>
    <xf numFmtId="0" fontId="72" fillId="0" borderId="0" xfId="244" applyFont="1" applyFill="1" applyBorder="1" applyAlignment="1">
      <alignment horizontal="right" vertical="center"/>
    </xf>
    <xf numFmtId="0" fontId="68" fillId="0" borderId="3" xfId="0" applyFont="1" applyFill="1" applyBorder="1" applyAlignment="1">
      <alignment horizontal="center" vertical="center" wrapText="1" shrinkToFit="1"/>
    </xf>
    <xf numFmtId="0" fontId="68" fillId="0" borderId="3" xfId="244" applyFont="1" applyFill="1" applyBorder="1" applyAlignment="1">
      <alignment horizontal="center" vertical="center"/>
    </xf>
    <xf numFmtId="0" fontId="68" fillId="0" borderId="3" xfId="244" applyFont="1" applyFill="1" applyBorder="1" applyAlignment="1">
      <alignment horizontal="center" vertical="center" wrapText="1"/>
    </xf>
    <xf numFmtId="0" fontId="72" fillId="0" borderId="0" xfId="244" applyFont="1" applyFill="1" applyBorder="1" applyAlignment="1">
      <alignment vertical="center"/>
    </xf>
    <xf numFmtId="0" fontId="72" fillId="0" borderId="0" xfId="244" applyFont="1" applyFill="1" applyBorder="1" applyAlignment="1">
      <alignment horizontal="center" vertical="center"/>
    </xf>
    <xf numFmtId="0" fontId="72" fillId="22" borderId="3" xfId="244" applyFont="1" applyFill="1" applyBorder="1" applyAlignment="1">
      <alignment horizontal="center" vertical="center"/>
    </xf>
    <xf numFmtId="0" fontId="68" fillId="22" borderId="0" xfId="244" applyFont="1" applyFill="1" applyBorder="1" applyAlignment="1">
      <alignment horizontal="left" vertical="center" wrapText="1"/>
    </xf>
    <xf numFmtId="0" fontId="68" fillId="22" borderId="0" xfId="244" applyFont="1" applyFill="1" applyBorder="1" applyAlignment="1">
      <alignment horizontal="center" vertical="center"/>
    </xf>
    <xf numFmtId="170" fontId="68" fillId="22" borderId="0" xfId="244" applyNumberFormat="1" applyFont="1" applyFill="1" applyBorder="1" applyAlignment="1">
      <alignment horizontal="center" vertical="center" wrapText="1"/>
    </xf>
    <xf numFmtId="170" fontId="68" fillId="22" borderId="0" xfId="244" applyNumberFormat="1" applyFont="1" applyFill="1" applyBorder="1" applyAlignment="1">
      <alignment horizontal="right" vertical="center" wrapText="1"/>
    </xf>
    <xf numFmtId="0" fontId="68" fillId="22" borderId="0" xfId="244" applyFont="1" applyFill="1" applyBorder="1" applyAlignment="1">
      <alignment vertical="center" wrapText="1"/>
    </xf>
    <xf numFmtId="0" fontId="68" fillId="22" borderId="0" xfId="244" applyFont="1" applyFill="1" applyBorder="1" applyAlignment="1">
      <alignment vertical="center"/>
    </xf>
    <xf numFmtId="0" fontId="68" fillId="0" borderId="0" xfId="244" applyFont="1" applyFill="1" applyBorder="1" applyAlignment="1">
      <alignment vertical="center" wrapText="1"/>
    </xf>
    <xf numFmtId="0" fontId="71" fillId="0" borderId="0" xfId="244" applyFont="1" applyFill="1" applyBorder="1" applyAlignment="1">
      <alignment horizontal="center" vertical="center"/>
    </xf>
    <xf numFmtId="0" fontId="72" fillId="0" borderId="0" xfId="0" applyFont="1" applyFill="1" applyAlignment="1">
      <alignment horizontal="right" vertical="center"/>
    </xf>
    <xf numFmtId="0" fontId="72" fillId="0" borderId="0" xfId="0" applyFont="1" applyFill="1" applyBorder="1" applyAlignment="1">
      <alignment horizontal="center" vertical="center"/>
    </xf>
    <xf numFmtId="0" fontId="72" fillId="22" borderId="14" xfId="244" applyFont="1" applyFill="1" applyBorder="1" applyAlignment="1">
      <alignment horizontal="left" vertical="center" wrapText="1"/>
    </xf>
    <xf numFmtId="0" fontId="72" fillId="22" borderId="15" xfId="244" applyFont="1" applyFill="1" applyBorder="1" applyAlignment="1">
      <alignment horizontal="left" vertical="center" wrapText="1"/>
    </xf>
    <xf numFmtId="0" fontId="72" fillId="22" borderId="16" xfId="244" applyFont="1" applyFill="1" applyBorder="1" applyAlignment="1">
      <alignment horizontal="left" vertical="center" wrapText="1"/>
    </xf>
    <xf numFmtId="0" fontId="69" fillId="0" borderId="0" xfId="244" applyFont="1" applyFill="1"/>
    <xf numFmtId="0" fontId="72" fillId="22" borderId="17" xfId="0" applyFont="1" applyFill="1" applyBorder="1" applyAlignment="1">
      <alignment horizontal="left" vertical="center" wrapText="1"/>
    </xf>
    <xf numFmtId="0" fontId="72" fillId="22" borderId="17" xfId="0" quotePrefix="1" applyFont="1" applyFill="1" applyBorder="1" applyAlignment="1">
      <alignment horizontal="center" vertical="center"/>
    </xf>
    <xf numFmtId="0" fontId="72" fillId="0" borderId="0" xfId="0" applyFont="1" applyFill="1" applyAlignment="1">
      <alignment vertical="center"/>
    </xf>
    <xf numFmtId="0" fontId="72" fillId="22" borderId="0" xfId="0" quotePrefix="1" applyFont="1" applyFill="1" applyBorder="1" applyAlignment="1">
      <alignment horizontal="center" vertical="center"/>
    </xf>
    <xf numFmtId="169" fontId="72" fillId="22" borderId="0" xfId="0" applyNumberFormat="1" applyFont="1" applyFill="1" applyBorder="1" applyAlignment="1">
      <alignment horizontal="center" vertical="center" wrapText="1"/>
    </xf>
    <xf numFmtId="169" fontId="72" fillId="22" borderId="0" xfId="0" applyNumberFormat="1" applyFont="1" applyFill="1" applyBorder="1" applyAlignment="1">
      <alignment horizontal="right" vertical="center" wrapText="1"/>
    </xf>
    <xf numFmtId="169" fontId="72" fillId="22" borderId="0" xfId="0" applyNumberFormat="1" applyFont="1" applyFill="1" applyBorder="1" applyAlignment="1">
      <alignment horizontal="right" vertical="center"/>
    </xf>
    <xf numFmtId="0" fontId="71" fillId="0" borderId="0" xfId="0" applyFont="1" applyFill="1" applyBorder="1" applyAlignment="1">
      <alignment horizontal="center" vertical="center"/>
    </xf>
    <xf numFmtId="0" fontId="72" fillId="22" borderId="14" xfId="244" applyFont="1" applyFill="1" applyBorder="1" applyAlignment="1">
      <alignment horizontal="center" vertical="center" wrapText="1"/>
    </xf>
    <xf numFmtId="0" fontId="68" fillId="22" borderId="17" xfId="0" applyFont="1" applyFill="1" applyBorder="1" applyAlignment="1">
      <alignment horizontal="left" vertical="center" wrapText="1"/>
    </xf>
    <xf numFmtId="0" fontId="68" fillId="22" borderId="17" xfId="0" quotePrefix="1" applyFont="1" applyFill="1" applyBorder="1" applyAlignment="1">
      <alignment horizontal="center" vertical="center"/>
    </xf>
    <xf numFmtId="0" fontId="68" fillId="22" borderId="3" xfId="0" applyNumberFormat="1" applyFont="1" applyFill="1" applyBorder="1" applyAlignment="1">
      <alignment horizontal="center" vertical="center" wrapText="1"/>
    </xf>
    <xf numFmtId="3" fontId="68" fillId="22" borderId="0" xfId="0" applyNumberFormat="1" applyFont="1" applyFill="1" applyBorder="1" applyAlignment="1">
      <alignment vertical="center"/>
    </xf>
    <xf numFmtId="0" fontId="73" fillId="22" borderId="3" xfId="0" applyFont="1" applyFill="1" applyBorder="1" applyAlignment="1">
      <alignment horizontal="left" vertical="center" wrapText="1"/>
    </xf>
    <xf numFmtId="0" fontId="68" fillId="22" borderId="0" xfId="0" applyFont="1" applyFill="1" applyBorder="1"/>
    <xf numFmtId="0" fontId="68" fillId="22" borderId="0" xfId="0" applyFont="1" applyFill="1" applyBorder="1" applyAlignment="1">
      <alignment horizontal="left" vertical="center" wrapText="1" shrinkToFit="1"/>
    </xf>
    <xf numFmtId="178" fontId="68" fillId="22" borderId="3" xfId="0" applyNumberFormat="1" applyFont="1" applyFill="1" applyBorder="1" applyAlignment="1">
      <alignment horizontal="center" vertical="center" wrapText="1"/>
    </xf>
    <xf numFmtId="177" fontId="68" fillId="22" borderId="3" xfId="0" applyNumberFormat="1" applyFont="1" applyFill="1" applyBorder="1" applyAlignment="1">
      <alignment horizontal="center" vertical="center" wrapText="1"/>
    </xf>
    <xf numFmtId="178" fontId="72" fillId="22" borderId="3" xfId="0" applyNumberFormat="1" applyFont="1" applyFill="1" applyBorder="1" applyAlignment="1">
      <alignment horizontal="center" vertical="center" wrapText="1"/>
    </xf>
    <xf numFmtId="177" fontId="72" fillId="22" borderId="3" xfId="0" applyNumberFormat="1" applyFont="1" applyFill="1" applyBorder="1" applyAlignment="1">
      <alignment horizontal="center" vertical="center" wrapText="1"/>
    </xf>
    <xf numFmtId="1" fontId="68" fillId="22" borderId="0" xfId="0" applyNumberFormat="1" applyFont="1" applyFill="1" applyBorder="1" applyAlignment="1">
      <alignment horizontal="center" vertical="center"/>
    </xf>
    <xf numFmtId="0" fontId="72" fillId="22" borderId="0" xfId="0" applyFont="1" applyFill="1" applyBorder="1" applyAlignment="1">
      <alignment horizontal="center" vertical="center"/>
    </xf>
    <xf numFmtId="0" fontId="72" fillId="22" borderId="0" xfId="0" applyFont="1" applyFill="1" applyBorder="1" applyAlignment="1">
      <alignment vertical="center"/>
    </xf>
    <xf numFmtId="0" fontId="72" fillId="22" borderId="0" xfId="0" applyFont="1" applyFill="1" applyBorder="1" applyAlignment="1">
      <alignment horizontal="right" vertical="center"/>
    </xf>
    <xf numFmtId="3" fontId="68" fillId="22" borderId="3" xfId="0" applyNumberFormat="1" applyFont="1" applyFill="1" applyBorder="1" applyAlignment="1">
      <alignment horizontal="center" vertical="center" wrapText="1"/>
    </xf>
    <xf numFmtId="0" fontId="68" fillId="22" borderId="0" xfId="0" applyFont="1" applyFill="1" applyAlignment="1">
      <alignment horizontal="right" vertical="center"/>
    </xf>
    <xf numFmtId="0" fontId="72" fillId="22" borderId="0" xfId="0" applyFont="1" applyFill="1" applyBorder="1" applyAlignment="1">
      <alignment horizontal="left" vertical="center"/>
    </xf>
    <xf numFmtId="0" fontId="72" fillId="22" borderId="13" xfId="0" applyFont="1" applyFill="1" applyBorder="1" applyAlignment="1">
      <alignment horizontal="left" vertical="center" wrapText="1"/>
    </xf>
    <xf numFmtId="0" fontId="68" fillId="22" borderId="14" xfId="0" applyFont="1" applyFill="1" applyBorder="1" applyAlignment="1">
      <alignment horizontal="center" vertical="center" wrapText="1" shrinkToFit="1"/>
    </xf>
    <xf numFmtId="170" fontId="72" fillId="22" borderId="0" xfId="0" applyNumberFormat="1" applyFont="1" applyFill="1" applyBorder="1" applyAlignment="1">
      <alignment horizontal="center" vertical="center" wrapText="1"/>
    </xf>
    <xf numFmtId="170" fontId="72" fillId="22" borderId="0" xfId="0" applyNumberFormat="1" applyFont="1" applyFill="1" applyBorder="1" applyAlignment="1">
      <alignment horizontal="center" vertical="center"/>
    </xf>
    <xf numFmtId="0" fontId="72" fillId="0" borderId="0" xfId="0" applyFont="1" applyFill="1" applyBorder="1" applyAlignment="1">
      <alignment horizontal="left" vertical="center"/>
    </xf>
    <xf numFmtId="3" fontId="68" fillId="22" borderId="3" xfId="0" applyNumberFormat="1" applyFont="1" applyFill="1" applyBorder="1" applyAlignment="1">
      <alignment horizontal="center" vertical="center" wrapText="1" shrinkToFit="1"/>
    </xf>
    <xf numFmtId="0" fontId="68" fillId="22" borderId="3" xfId="0" applyFont="1" applyFill="1" applyBorder="1" applyAlignment="1">
      <alignment horizontal="left" vertical="center" wrapText="1" shrinkToFit="1"/>
    </xf>
    <xf numFmtId="0" fontId="68" fillId="22" borderId="0" xfId="0" applyFont="1" applyFill="1" applyBorder="1" applyAlignment="1">
      <alignment horizontal="center" vertical="center" wrapText="1"/>
    </xf>
    <xf numFmtId="169" fontId="68" fillId="22" borderId="0" xfId="0" applyNumberFormat="1" applyFont="1" applyFill="1" applyBorder="1" applyAlignment="1">
      <alignment horizontal="center" vertical="center" wrapText="1"/>
    </xf>
    <xf numFmtId="0" fontId="69" fillId="22" borderId="0" xfId="0" applyFont="1" applyFill="1" applyAlignment="1">
      <alignment vertical="center"/>
    </xf>
    <xf numFmtId="0" fontId="69" fillId="0" borderId="0" xfId="0" applyFont="1" applyFill="1" applyAlignment="1">
      <alignment vertical="center"/>
    </xf>
    <xf numFmtId="0" fontId="69" fillId="0" borderId="0" xfId="0" applyFont="1" applyFill="1"/>
    <xf numFmtId="0" fontId="69" fillId="0" borderId="0" xfId="0" applyFont="1" applyFill="1" applyAlignment="1">
      <alignment horizontal="center" vertical="center"/>
    </xf>
    <xf numFmtId="3" fontId="68" fillId="22" borderId="3" xfId="0" applyNumberFormat="1" applyFont="1" applyFill="1" applyBorder="1" applyAlignment="1">
      <alignment horizontal="left" vertical="center" wrapText="1"/>
    </xf>
    <xf numFmtId="0" fontId="68" fillId="22" borderId="0" xfId="0" applyFont="1" applyFill="1" applyAlignment="1"/>
    <xf numFmtId="0" fontId="68" fillId="22" borderId="0" xfId="0" applyFont="1" applyFill="1" applyBorder="1" applyAlignment="1">
      <alignment horizontal="center"/>
    </xf>
    <xf numFmtId="0" fontId="68" fillId="22" borderId="0" xfId="0" applyFont="1" applyFill="1" applyBorder="1" applyAlignment="1"/>
    <xf numFmtId="0" fontId="68" fillId="0" borderId="0" xfId="0" applyFont="1" applyFill="1" applyAlignment="1"/>
    <xf numFmtId="0" fontId="71" fillId="22" borderId="0" xfId="0" applyFont="1" applyFill="1" applyAlignment="1">
      <alignment horizontal="center" vertical="center"/>
    </xf>
    <xf numFmtId="0" fontId="68" fillId="22" borderId="0" xfId="0" applyFont="1" applyFill="1" applyAlignment="1">
      <alignment vertical="center" wrapText="1" shrinkToFit="1"/>
    </xf>
    <xf numFmtId="0" fontId="68" fillId="22" borderId="0" xfId="0" applyFont="1" applyFill="1" applyBorder="1" applyAlignment="1">
      <alignment vertical="center" wrapText="1" shrinkToFit="1"/>
    </xf>
    <xf numFmtId="0" fontId="67" fillId="0" borderId="0" xfId="0" applyFont="1" applyFill="1" applyAlignment="1">
      <alignment vertical="center"/>
    </xf>
    <xf numFmtId="0" fontId="5" fillId="0" borderId="0" xfId="0" applyFont="1"/>
    <xf numFmtId="0" fontId="76" fillId="22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22" borderId="3" xfId="0" applyFont="1" applyFill="1" applyBorder="1" applyAlignment="1">
      <alignment horizontal="center" vertical="center"/>
    </xf>
    <xf numFmtId="0" fontId="4" fillId="22" borderId="3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/>
    </xf>
    <xf numFmtId="0" fontId="5" fillId="22" borderId="0" xfId="0" applyFont="1" applyFill="1" applyBorder="1" applyAlignment="1">
      <alignment horizontal="left" vertical="center" wrapText="1"/>
    </xf>
    <xf numFmtId="170" fontId="5" fillId="22" borderId="0" xfId="0" applyNumberFormat="1" applyFont="1" applyFill="1" applyBorder="1" applyAlignment="1">
      <alignment horizontal="center" vertical="center" wrapText="1"/>
    </xf>
    <xf numFmtId="170" fontId="5" fillId="22" borderId="0" xfId="0" applyNumberFormat="1" applyFont="1" applyFill="1" applyBorder="1" applyAlignment="1">
      <alignment horizontal="right" vertical="center" wrapText="1"/>
    </xf>
    <xf numFmtId="170" fontId="5" fillId="22" borderId="0" xfId="0" quotePrefix="1" applyNumberFormat="1" applyFont="1" applyFill="1" applyBorder="1" applyAlignment="1">
      <alignment vertical="center" wrapText="1"/>
    </xf>
    <xf numFmtId="170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170" fontId="5" fillId="22" borderId="0" xfId="0" applyNumberFormat="1" applyFont="1" applyFill="1" applyBorder="1" applyAlignment="1">
      <alignment horizontal="left" vertical="center" wrapText="1"/>
    </xf>
    <xf numFmtId="0" fontId="5" fillId="22" borderId="0" xfId="0" applyFont="1" applyFill="1" applyBorder="1" applyAlignment="1">
      <alignment horizontal="left" vertical="center"/>
    </xf>
    <xf numFmtId="0" fontId="5" fillId="22" borderId="3" xfId="0" applyFont="1" applyFill="1" applyBorder="1" applyAlignment="1">
      <alignment horizontal="left" vertical="center"/>
    </xf>
    <xf numFmtId="0" fontId="4" fillId="0" borderId="3" xfId="0" applyFont="1" applyBorder="1" applyAlignment="1">
      <alignment horizontal="left" vertical="center" wrapText="1"/>
    </xf>
    <xf numFmtId="0" fontId="6" fillId="22" borderId="3" xfId="0" applyFont="1" applyFill="1" applyBorder="1" applyAlignment="1">
      <alignment horizontal="center" vertical="center" wrapText="1"/>
    </xf>
    <xf numFmtId="0" fontId="5" fillId="22" borderId="3" xfId="0" quotePrefix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left" vertical="center" wrapText="1"/>
    </xf>
    <xf numFmtId="0" fontId="6" fillId="22" borderId="3" xfId="0" applyFont="1" applyFill="1" applyBorder="1" applyAlignment="1">
      <alignment horizontal="left" vertical="center" wrapText="1"/>
    </xf>
    <xf numFmtId="0" fontId="6" fillId="22" borderId="3" xfId="0" quotePrefix="1" applyFont="1" applyFill="1" applyBorder="1" applyAlignment="1">
      <alignment horizontal="center" vertical="center"/>
    </xf>
    <xf numFmtId="177" fontId="5" fillId="22" borderId="3" xfId="0" applyNumberFormat="1" applyFont="1" applyFill="1" applyBorder="1" applyAlignment="1">
      <alignment vertical="center"/>
    </xf>
    <xf numFmtId="177" fontId="4" fillId="22" borderId="3" xfId="0" applyNumberFormat="1" applyFont="1" applyFill="1" applyBorder="1" applyAlignment="1">
      <alignment vertical="center"/>
    </xf>
    <xf numFmtId="179" fontId="72" fillId="22" borderId="15" xfId="244" applyNumberFormat="1" applyFont="1" applyFill="1" applyBorder="1" applyAlignment="1">
      <alignment horizontal="left" vertical="center" wrapText="1"/>
    </xf>
    <xf numFmtId="179" fontId="72" fillId="22" borderId="16" xfId="244" applyNumberFormat="1" applyFont="1" applyFill="1" applyBorder="1" applyAlignment="1">
      <alignment horizontal="left" vertical="center" wrapText="1"/>
    </xf>
    <xf numFmtId="179" fontId="5" fillId="22" borderId="3" xfId="0" applyNumberFormat="1" applyFont="1" applyFill="1" applyBorder="1" applyAlignment="1">
      <alignment horizontal="center" vertical="center" wrapText="1"/>
    </xf>
    <xf numFmtId="179" fontId="5" fillId="22" borderId="3" xfId="0" applyNumberFormat="1" applyFont="1" applyFill="1" applyBorder="1" applyAlignment="1">
      <alignment vertical="center"/>
    </xf>
    <xf numFmtId="179" fontId="6" fillId="22" borderId="3" xfId="0" applyNumberFormat="1" applyFont="1" applyFill="1" applyBorder="1" applyAlignment="1">
      <alignment horizontal="center" vertical="center" wrapText="1"/>
    </xf>
    <xf numFmtId="179" fontId="6" fillId="22" borderId="3" xfId="0" applyNumberFormat="1" applyFont="1" applyFill="1" applyBorder="1" applyAlignment="1">
      <alignment vertical="center"/>
    </xf>
    <xf numFmtId="0" fontId="7" fillId="22" borderId="3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4" fillId="22" borderId="3" xfId="0" applyFont="1" applyFill="1" applyBorder="1" applyAlignment="1">
      <alignment horizontal="left" vertical="center"/>
    </xf>
    <xf numFmtId="179" fontId="68" fillId="22" borderId="3" xfId="0" applyNumberFormat="1" applyFont="1" applyFill="1" applyBorder="1" applyAlignment="1">
      <alignment vertical="center"/>
    </xf>
    <xf numFmtId="0" fontId="67" fillId="22" borderId="3" xfId="0" applyFont="1" applyFill="1" applyBorder="1" applyAlignment="1">
      <alignment horizontal="left" vertical="center" wrapText="1"/>
    </xf>
    <xf numFmtId="0" fontId="67" fillId="22" borderId="3" xfId="0" applyFont="1" applyFill="1" applyBorder="1" applyAlignment="1">
      <alignment horizontal="center" vertical="center" wrapText="1"/>
    </xf>
    <xf numFmtId="179" fontId="71" fillId="22" borderId="3" xfId="0" applyNumberFormat="1" applyFont="1" applyFill="1" applyBorder="1" applyAlignment="1">
      <alignment horizontal="center" vertical="center" wrapText="1"/>
    </xf>
    <xf numFmtId="179" fontId="71" fillId="22" borderId="3" xfId="0" applyNumberFormat="1" applyFont="1" applyFill="1" applyBorder="1" applyAlignment="1">
      <alignment vertical="center"/>
    </xf>
    <xf numFmtId="0" fontId="68" fillId="22" borderId="3" xfId="0" applyFont="1" applyFill="1" applyBorder="1" applyAlignment="1">
      <alignment horizontal="left" vertical="center"/>
    </xf>
    <xf numFmtId="0" fontId="67" fillId="22" borderId="3" xfId="0" quotePrefix="1" applyFont="1" applyFill="1" applyBorder="1" applyAlignment="1">
      <alignment horizontal="center" vertical="center"/>
    </xf>
    <xf numFmtId="179" fontId="67" fillId="22" borderId="3" xfId="0" applyNumberFormat="1" applyFont="1" applyFill="1" applyBorder="1" applyAlignment="1">
      <alignment horizontal="center" vertical="center" wrapText="1"/>
    </xf>
    <xf numFmtId="179" fontId="67" fillId="22" borderId="3" xfId="0" applyNumberFormat="1" applyFont="1" applyFill="1" applyBorder="1" applyAlignment="1">
      <alignment vertical="center"/>
    </xf>
    <xf numFmtId="0" fontId="68" fillId="0" borderId="3" xfId="0" applyFont="1" applyBorder="1" applyAlignment="1">
      <alignment horizontal="left" vertical="center"/>
    </xf>
    <xf numFmtId="0" fontId="72" fillId="0" borderId="3" xfId="0" applyFont="1" applyBorder="1" applyAlignment="1">
      <alignment horizontal="left" vertical="center" wrapText="1"/>
    </xf>
    <xf numFmtId="0" fontId="72" fillId="22" borderId="3" xfId="0" quotePrefix="1" applyFont="1" applyFill="1" applyBorder="1" applyAlignment="1">
      <alignment horizontal="center" vertical="center"/>
    </xf>
    <xf numFmtId="0" fontId="67" fillId="0" borderId="3" xfId="0" applyFont="1" applyBorder="1" applyAlignment="1">
      <alignment horizontal="left" vertical="center" wrapText="1"/>
    </xf>
    <xf numFmtId="179" fontId="72" fillId="22" borderId="3" xfId="0" applyNumberFormat="1" applyFont="1" applyFill="1" applyBorder="1" applyAlignment="1">
      <alignment vertical="center"/>
    </xf>
    <xf numFmtId="0" fontId="68" fillId="0" borderId="3" xfId="0" applyFont="1" applyBorder="1" applyAlignment="1">
      <alignment horizontal="left" vertical="center" wrapText="1"/>
    </xf>
    <xf numFmtId="0" fontId="68" fillId="0" borderId="0" xfId="0" applyFont="1" applyBorder="1" applyAlignment="1">
      <alignment horizontal="left" vertical="center"/>
    </xf>
    <xf numFmtId="179" fontId="68" fillId="22" borderId="0" xfId="0" applyNumberFormat="1" applyFont="1" applyFill="1" applyBorder="1" applyAlignment="1">
      <alignment horizontal="center" vertical="center" wrapText="1"/>
    </xf>
    <xf numFmtId="179" fontId="72" fillId="22" borderId="0" xfId="0" applyNumberFormat="1" applyFont="1" applyFill="1" applyBorder="1" applyAlignment="1">
      <alignment vertical="center"/>
    </xf>
    <xf numFmtId="169" fontId="77" fillId="22" borderId="3" xfId="0" applyNumberFormat="1" applyFont="1" applyFill="1" applyBorder="1" applyAlignment="1">
      <alignment horizontal="center" vertical="center" wrapText="1"/>
    </xf>
    <xf numFmtId="0" fontId="78" fillId="22" borderId="0" xfId="0" applyFont="1" applyFill="1" applyBorder="1" applyAlignment="1">
      <alignment horizontal="center" vertical="center"/>
    </xf>
    <xf numFmtId="0" fontId="78" fillId="22" borderId="0" xfId="0" applyFont="1" applyFill="1" applyBorder="1" applyAlignment="1">
      <alignment vertical="center"/>
    </xf>
    <xf numFmtId="0" fontId="78" fillId="0" borderId="0" xfId="0" applyFont="1" applyFill="1" applyBorder="1" applyAlignment="1">
      <alignment vertical="center"/>
    </xf>
    <xf numFmtId="0" fontId="78" fillId="22" borderId="0" xfId="0" applyFont="1" applyFill="1" applyBorder="1" applyAlignment="1">
      <alignment horizontal="right" vertical="center"/>
    </xf>
    <xf numFmtId="0" fontId="78" fillId="22" borderId="0" xfId="0" applyFont="1" applyFill="1" applyBorder="1" applyAlignment="1">
      <alignment vertical="center" wrapText="1"/>
    </xf>
    <xf numFmtId="0" fontId="78" fillId="22" borderId="0" xfId="0" applyFont="1" applyFill="1" applyBorder="1" applyAlignment="1">
      <alignment horizontal="left" vertical="center"/>
    </xf>
    <xf numFmtId="0" fontId="80" fillId="22" borderId="0" xfId="0" applyFont="1" applyFill="1" applyBorder="1" applyAlignment="1">
      <alignment vertical="center"/>
    </xf>
    <xf numFmtId="0" fontId="78" fillId="0" borderId="0" xfId="0" applyFont="1" applyFill="1" applyBorder="1" applyAlignment="1">
      <alignment horizontal="center" vertical="center"/>
    </xf>
    <xf numFmtId="0" fontId="78" fillId="22" borderId="0" xfId="0" applyFont="1" applyFill="1" applyAlignment="1">
      <alignment horizontal="left" vertical="center"/>
    </xf>
    <xf numFmtId="0" fontId="78" fillId="22" borderId="0" xfId="0" applyFont="1" applyFill="1" applyAlignment="1">
      <alignment horizontal="center" vertical="center"/>
    </xf>
    <xf numFmtId="0" fontId="80" fillId="22" borderId="0" xfId="0" applyFont="1" applyFill="1" applyBorder="1" applyAlignment="1">
      <alignment horizontal="center" vertical="center"/>
    </xf>
    <xf numFmtId="0" fontId="82" fillId="22" borderId="0" xfId="0" applyFont="1" applyFill="1" applyAlignment="1">
      <alignment horizontal="left" vertical="center"/>
    </xf>
    <xf numFmtId="0" fontId="78" fillId="22" borderId="18" xfId="0" applyFont="1" applyFill="1" applyBorder="1" applyAlignment="1">
      <alignment horizontal="left" vertical="center"/>
    </xf>
    <xf numFmtId="0" fontId="78" fillId="22" borderId="0" xfId="0" applyFont="1" applyFill="1" applyAlignment="1">
      <alignment vertical="center"/>
    </xf>
    <xf numFmtId="0" fontId="78" fillId="22" borderId="13" xfId="0" applyFont="1" applyFill="1" applyBorder="1" applyAlignment="1">
      <alignment horizontal="center" vertical="center"/>
    </xf>
    <xf numFmtId="0" fontId="81" fillId="22" borderId="0" xfId="0" applyFont="1" applyFill="1" applyBorder="1" applyAlignment="1">
      <alignment horizontal="left" vertical="center"/>
    </xf>
    <xf numFmtId="0" fontId="78" fillId="22" borderId="13" xfId="0" applyFont="1" applyFill="1" applyBorder="1" applyAlignment="1">
      <alignment vertical="center"/>
    </xf>
    <xf numFmtId="0" fontId="82" fillId="22" borderId="0" xfId="0" applyFont="1" applyFill="1" applyAlignment="1">
      <alignment horizontal="center" vertical="center"/>
    </xf>
    <xf numFmtId="0" fontId="82" fillId="22" borderId="0" xfId="0" applyFont="1" applyFill="1" applyAlignment="1">
      <alignment vertical="center"/>
    </xf>
    <xf numFmtId="0" fontId="78" fillId="0" borderId="0" xfId="0" applyFont="1" applyFill="1" applyAlignment="1">
      <alignment horizontal="center" vertical="center"/>
    </xf>
    <xf numFmtId="0" fontId="78" fillId="0" borderId="0" xfId="0" applyFont="1" applyFill="1" applyBorder="1" applyAlignment="1">
      <alignment horizontal="right" vertical="center" wrapText="1"/>
    </xf>
    <xf numFmtId="0" fontId="78" fillId="0" borderId="0" xfId="0" applyFont="1" applyFill="1" applyBorder="1" applyAlignment="1">
      <alignment horizontal="center" vertical="center" wrapText="1"/>
    </xf>
    <xf numFmtId="0" fontId="78" fillId="0" borderId="14" xfId="0" applyFont="1" applyFill="1" applyBorder="1" applyAlignment="1">
      <alignment vertical="center"/>
    </xf>
    <xf numFmtId="0" fontId="78" fillId="0" borderId="15" xfId="0" applyFont="1" applyFill="1" applyBorder="1" applyAlignment="1">
      <alignment vertical="center"/>
    </xf>
    <xf numFmtId="0" fontId="78" fillId="0" borderId="16" xfId="0" applyFont="1" applyFill="1" applyBorder="1" applyAlignment="1">
      <alignment vertical="center"/>
    </xf>
    <xf numFmtId="0" fontId="78" fillId="0" borderId="3" xfId="0" applyFont="1" applyFill="1" applyBorder="1" applyAlignment="1">
      <alignment horizontal="left" vertical="center"/>
    </xf>
    <xf numFmtId="0" fontId="78" fillId="0" borderId="3" xfId="0" applyFont="1" applyFill="1" applyBorder="1" applyAlignment="1">
      <alignment horizontal="center" vertical="center"/>
    </xf>
    <xf numFmtId="0" fontId="78" fillId="0" borderId="14" xfId="0" applyFont="1" applyFill="1" applyBorder="1" applyAlignment="1">
      <alignment horizontal="left" vertical="center" wrapText="1"/>
    </xf>
    <xf numFmtId="0" fontId="78" fillId="0" borderId="15" xfId="0" applyFont="1" applyFill="1" applyBorder="1" applyAlignment="1">
      <alignment vertical="center" wrapText="1"/>
    </xf>
    <xf numFmtId="0" fontId="78" fillId="0" borderId="16" xfId="0" applyFont="1" applyFill="1" applyBorder="1" applyAlignment="1">
      <alignment vertical="center" wrapText="1"/>
    </xf>
    <xf numFmtId="0" fontId="78" fillId="0" borderId="3" xfId="0" applyFont="1" applyFill="1" applyBorder="1" applyAlignment="1">
      <alignment vertical="center"/>
    </xf>
    <xf numFmtId="0" fontId="78" fillId="0" borderId="0" xfId="0" applyFont="1" applyFill="1" applyAlignment="1">
      <alignment horizontal="left" vertical="center"/>
    </xf>
    <xf numFmtId="0" fontId="80" fillId="0" borderId="0" xfId="0" applyFont="1" applyFill="1" applyAlignment="1">
      <alignment horizontal="center" vertical="center"/>
    </xf>
    <xf numFmtId="0" fontId="78" fillId="0" borderId="3" xfId="0" applyFont="1" applyFill="1" applyBorder="1" applyAlignment="1">
      <alignment horizontal="center" vertical="center" wrapText="1"/>
    </xf>
    <xf numFmtId="0" fontId="78" fillId="22" borderId="3" xfId="180" applyFont="1" applyFill="1" applyBorder="1" applyAlignment="1">
      <alignment vertical="center" wrapText="1"/>
      <protection locked="0"/>
    </xf>
    <xf numFmtId="0" fontId="78" fillId="22" borderId="3" xfId="0" applyFont="1" applyFill="1" applyBorder="1" applyAlignment="1">
      <alignment horizontal="center" vertical="center"/>
    </xf>
    <xf numFmtId="177" fontId="78" fillId="22" borderId="3" xfId="0" applyNumberFormat="1" applyFont="1" applyFill="1" applyBorder="1" applyAlignment="1">
      <alignment horizontal="center" vertical="center" wrapText="1"/>
    </xf>
    <xf numFmtId="0" fontId="85" fillId="22" borderId="3" xfId="180" applyFont="1" applyFill="1" applyBorder="1" applyAlignment="1">
      <alignment vertical="center" wrapText="1"/>
      <protection locked="0"/>
    </xf>
    <xf numFmtId="177" fontId="85" fillId="22" borderId="3" xfId="0" applyNumberFormat="1" applyFont="1" applyFill="1" applyBorder="1" applyAlignment="1">
      <alignment horizontal="center" vertical="center" wrapText="1"/>
    </xf>
    <xf numFmtId="0" fontId="78" fillId="22" borderId="3" xfId="244" applyFont="1" applyFill="1" applyBorder="1" applyAlignment="1">
      <alignment horizontal="left" vertical="center" wrapText="1"/>
    </xf>
    <xf numFmtId="179" fontId="78" fillId="22" borderId="3" xfId="0" applyNumberFormat="1" applyFont="1" applyFill="1" applyBorder="1" applyAlignment="1">
      <alignment horizontal="center" vertical="center" wrapText="1"/>
    </xf>
    <xf numFmtId="173" fontId="78" fillId="22" borderId="3" xfId="0" applyNumberFormat="1" applyFont="1" applyFill="1" applyBorder="1" applyAlignment="1">
      <alignment horizontal="center" vertical="center" wrapText="1"/>
    </xf>
    <xf numFmtId="0" fontId="78" fillId="22" borderId="3" xfId="0" applyFont="1" applyFill="1" applyBorder="1" applyAlignment="1" applyProtection="1">
      <alignment horizontal="left" vertical="center" wrapText="1"/>
      <protection locked="0"/>
    </xf>
    <xf numFmtId="0" fontId="78" fillId="22" borderId="3" xfId="0" applyFont="1" applyFill="1" applyBorder="1" applyAlignment="1">
      <alignment horizontal="center" vertical="center" wrapText="1"/>
    </xf>
    <xf numFmtId="0" fontId="85" fillId="22" borderId="3" xfId="0" applyFont="1" applyFill="1" applyBorder="1" applyAlignment="1" applyProtection="1">
      <alignment horizontal="left" vertical="center" wrapText="1"/>
      <protection locked="0"/>
    </xf>
    <xf numFmtId="179" fontId="85" fillId="22" borderId="3" xfId="0" applyNumberFormat="1" applyFont="1" applyFill="1" applyBorder="1" applyAlignment="1">
      <alignment horizontal="center" vertical="center" wrapText="1"/>
    </xf>
    <xf numFmtId="173" fontId="85" fillId="22" borderId="3" xfId="0" applyNumberFormat="1" applyFont="1" applyFill="1" applyBorder="1" applyAlignment="1">
      <alignment horizontal="center" vertical="center" wrapText="1"/>
    </xf>
    <xf numFmtId="0" fontId="85" fillId="0" borderId="0" xfId="0" applyFont="1" applyFill="1" applyBorder="1" applyAlignment="1">
      <alignment vertical="center"/>
    </xf>
    <xf numFmtId="49" fontId="78" fillId="22" borderId="3" xfId="0" applyNumberFormat="1" applyFont="1" applyFill="1" applyBorder="1" applyAlignment="1">
      <alignment horizontal="center" vertical="center"/>
    </xf>
    <xf numFmtId="170" fontId="78" fillId="22" borderId="3" xfId="0" applyNumberFormat="1" applyFont="1" applyFill="1" applyBorder="1" applyAlignment="1">
      <alignment horizontal="center" vertical="center" wrapText="1"/>
    </xf>
    <xf numFmtId="0" fontId="85" fillId="0" borderId="0" xfId="0" applyFont="1" applyFill="1" applyBorder="1" applyAlignment="1" applyProtection="1">
      <alignment horizontal="left" vertical="center"/>
      <protection locked="0"/>
    </xf>
    <xf numFmtId="170" fontId="85" fillId="0" borderId="0" xfId="0" applyNumberFormat="1" applyFont="1" applyFill="1" applyBorder="1" applyAlignment="1">
      <alignment horizontal="center" vertical="center" wrapText="1"/>
    </xf>
    <xf numFmtId="170" fontId="85" fillId="0" borderId="0" xfId="0" applyNumberFormat="1" applyFont="1" applyFill="1" applyBorder="1" applyAlignment="1">
      <alignment horizontal="right" vertical="center" wrapText="1"/>
    </xf>
    <xf numFmtId="170" fontId="78" fillId="0" borderId="0" xfId="0" applyNumberFormat="1" applyFont="1" applyFill="1" applyBorder="1" applyAlignment="1">
      <alignment horizontal="center" vertical="center" wrapText="1"/>
    </xf>
    <xf numFmtId="0" fontId="86" fillId="0" borderId="0" xfId="0" applyFont="1" applyFill="1" applyBorder="1" applyAlignment="1">
      <alignment horizontal="center" vertical="center" wrapText="1"/>
    </xf>
    <xf numFmtId="0" fontId="78" fillId="0" borderId="0" xfId="0" quotePrefix="1" applyFont="1" applyFill="1" applyBorder="1" applyAlignment="1">
      <alignment horizontal="center" vertical="center"/>
    </xf>
    <xf numFmtId="170" fontId="80" fillId="0" borderId="0" xfId="0" applyNumberFormat="1" applyFont="1" applyFill="1" applyBorder="1" applyAlignment="1">
      <alignment vertical="center"/>
    </xf>
    <xf numFmtId="0" fontId="78" fillId="0" borderId="0" xfId="0" applyFont="1" applyFill="1" applyBorder="1" applyAlignment="1">
      <alignment vertical="center" wrapText="1"/>
    </xf>
    <xf numFmtId="0" fontId="85" fillId="0" borderId="0" xfId="0" applyFont="1" applyFill="1" applyBorder="1" applyAlignment="1">
      <alignment horizontal="right" vertical="center"/>
    </xf>
    <xf numFmtId="0" fontId="85" fillId="0" borderId="0" xfId="0" applyFont="1" applyFill="1" applyBorder="1" applyAlignment="1">
      <alignment horizontal="center" vertical="center" wrapText="1"/>
    </xf>
    <xf numFmtId="0" fontId="80" fillId="0" borderId="0" xfId="0" applyFont="1" applyFill="1" applyBorder="1" applyAlignment="1">
      <alignment horizontal="center" vertical="center" wrapText="1"/>
    </xf>
    <xf numFmtId="0" fontId="78" fillId="22" borderId="3" xfId="0" applyFont="1" applyFill="1" applyBorder="1" applyAlignment="1">
      <alignment horizontal="center" vertical="center" wrapText="1" shrinkToFit="1"/>
    </xf>
    <xf numFmtId="0" fontId="85" fillId="22" borderId="3" xfId="0" applyFont="1" applyFill="1" applyBorder="1" applyAlignment="1">
      <alignment horizontal="left" vertical="center" wrapText="1"/>
    </xf>
    <xf numFmtId="0" fontId="85" fillId="22" borderId="3" xfId="0" quotePrefix="1" applyFont="1" applyFill="1" applyBorder="1" applyAlignment="1">
      <alignment horizontal="center" vertical="center"/>
    </xf>
    <xf numFmtId="49" fontId="85" fillId="22" borderId="3" xfId="0" applyNumberFormat="1" applyFont="1" applyFill="1" applyBorder="1" applyAlignment="1">
      <alignment horizontal="left" vertical="center" wrapText="1"/>
    </xf>
    <xf numFmtId="0" fontId="78" fillId="22" borderId="3" xfId="0" applyFont="1" applyFill="1" applyBorder="1" applyAlignment="1">
      <alignment horizontal="left" vertical="center" wrapText="1"/>
    </xf>
    <xf numFmtId="49" fontId="78" fillId="22" borderId="3" xfId="0" applyNumberFormat="1" applyFont="1" applyFill="1" applyBorder="1" applyAlignment="1">
      <alignment horizontal="left" vertical="center" wrapText="1"/>
    </xf>
    <xf numFmtId="0" fontId="78" fillId="0" borderId="0" xfId="0" applyFont="1" applyFill="1" applyAlignment="1">
      <alignment vertical="center"/>
    </xf>
    <xf numFmtId="0" fontId="85" fillId="22" borderId="3" xfId="0" applyFont="1" applyFill="1" applyBorder="1" applyAlignment="1">
      <alignment horizontal="center" vertical="center" wrapText="1"/>
    </xf>
    <xf numFmtId="0" fontId="78" fillId="22" borderId="3" xfId="0" quotePrefix="1" applyFont="1" applyFill="1" applyBorder="1" applyAlignment="1">
      <alignment horizontal="center" vertical="center"/>
    </xf>
    <xf numFmtId="0" fontId="85" fillId="22" borderId="0" xfId="0" applyFont="1" applyFill="1" applyBorder="1" applyAlignment="1">
      <alignment horizontal="left" vertical="center" wrapText="1"/>
    </xf>
    <xf numFmtId="0" fontId="85" fillId="22" borderId="0" xfId="0" quotePrefix="1" applyFont="1" applyFill="1" applyBorder="1" applyAlignment="1">
      <alignment horizontal="center"/>
    </xf>
    <xf numFmtId="173" fontId="85" fillId="22" borderId="0" xfId="0" applyNumberFormat="1" applyFont="1" applyFill="1" applyBorder="1" applyAlignment="1">
      <alignment horizontal="center" vertical="center" wrapText="1"/>
    </xf>
    <xf numFmtId="49" fontId="85" fillId="22" borderId="0" xfId="0" applyNumberFormat="1" applyFont="1" applyFill="1" applyBorder="1" applyAlignment="1">
      <alignment horizontal="left" vertical="center" wrapText="1"/>
    </xf>
    <xf numFmtId="0" fontId="78" fillId="22" borderId="0" xfId="0" applyFont="1" applyFill="1" applyBorder="1" applyAlignment="1">
      <alignment horizontal="left" vertical="center" wrapText="1"/>
    </xf>
    <xf numFmtId="170" fontId="78" fillId="22" borderId="0" xfId="0" applyNumberFormat="1" applyFont="1" applyFill="1" applyBorder="1" applyAlignment="1">
      <alignment horizontal="center" vertical="center" wrapText="1"/>
    </xf>
    <xf numFmtId="170" fontId="78" fillId="22" borderId="0" xfId="0" applyNumberFormat="1" applyFont="1" applyFill="1" applyBorder="1" applyAlignment="1">
      <alignment horizontal="right" vertical="center" wrapText="1"/>
    </xf>
    <xf numFmtId="0" fontId="86" fillId="22" borderId="0" xfId="0" applyFont="1" applyFill="1" applyBorder="1" applyAlignment="1">
      <alignment horizontal="center" vertical="center" wrapText="1"/>
    </xf>
    <xf numFmtId="0" fontId="78" fillId="22" borderId="0" xfId="0" quotePrefix="1" applyFont="1" applyFill="1" applyBorder="1" applyAlignment="1">
      <alignment horizontal="center" vertical="center"/>
    </xf>
    <xf numFmtId="170" fontId="80" fillId="22" borderId="0" xfId="0" applyNumberFormat="1" applyFont="1" applyFill="1" applyBorder="1" applyAlignment="1">
      <alignment vertical="center"/>
    </xf>
    <xf numFmtId="0" fontId="78" fillId="0" borderId="0" xfId="0" applyFont="1" applyFill="1" applyBorder="1" applyAlignment="1">
      <alignment horizontal="left" vertical="center" wrapText="1"/>
    </xf>
    <xf numFmtId="170" fontId="78" fillId="0" borderId="0" xfId="0" applyNumberFormat="1" applyFont="1" applyFill="1" applyBorder="1" applyAlignment="1">
      <alignment horizontal="right" vertical="center" wrapText="1"/>
    </xf>
    <xf numFmtId="178" fontId="85" fillId="22" borderId="3" xfId="0" applyNumberFormat="1" applyFont="1" applyFill="1" applyBorder="1" applyAlignment="1">
      <alignment horizontal="center" vertical="center" wrapText="1"/>
    </xf>
    <xf numFmtId="178" fontId="78" fillId="22" borderId="3" xfId="0" applyNumberFormat="1" applyFont="1" applyFill="1" applyBorder="1" applyAlignment="1">
      <alignment horizontal="center" vertical="center" wrapText="1"/>
    </xf>
    <xf numFmtId="0" fontId="72" fillId="22" borderId="3" xfId="0" quotePrefix="1" applyNumberFormat="1" applyFont="1" applyFill="1" applyBorder="1" applyAlignment="1">
      <alignment horizontal="center" vertical="center" wrapText="1"/>
    </xf>
    <xf numFmtId="179" fontId="87" fillId="22" borderId="3" xfId="236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8" fillId="0" borderId="15" xfId="0" applyFont="1" applyFill="1" applyBorder="1" applyAlignment="1">
      <alignment vertical="center" wrapText="1"/>
    </xf>
    <xf numFmtId="0" fontId="68" fillId="0" borderId="16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4" fillId="22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wrapText="1"/>
    </xf>
    <xf numFmtId="0" fontId="5" fillId="0" borderId="3" xfId="0" applyFont="1" applyFill="1" applyBorder="1" applyAlignment="1">
      <alignment wrapText="1"/>
    </xf>
    <xf numFmtId="0" fontId="5" fillId="22" borderId="3" xfId="0" applyFont="1" applyFill="1" applyBorder="1" applyAlignment="1">
      <alignment wrapText="1"/>
    </xf>
    <xf numFmtId="0" fontId="76" fillId="0" borderId="0" xfId="0" applyFont="1" applyFill="1" applyBorder="1" applyAlignment="1">
      <alignment horizontal="center" vertical="center"/>
    </xf>
    <xf numFmtId="0" fontId="85" fillId="22" borderId="13" xfId="0" applyFont="1" applyFill="1" applyBorder="1" applyAlignment="1">
      <alignment horizontal="right" vertical="center"/>
    </xf>
    <xf numFmtId="0" fontId="5" fillId="29" borderId="3" xfId="0" applyFont="1" applyFill="1" applyBorder="1" applyAlignment="1">
      <alignment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3" xfId="0" quotePrefix="1" applyFont="1" applyFill="1" applyBorder="1" applyAlignment="1">
      <alignment horizontal="center" vertical="center"/>
    </xf>
    <xf numFmtId="179" fontId="6" fillId="0" borderId="3" xfId="0" applyNumberFormat="1" applyFont="1" applyFill="1" applyBorder="1" applyAlignment="1">
      <alignment horizontal="center" vertical="center" wrapText="1"/>
    </xf>
    <xf numFmtId="179" fontId="6" fillId="0" borderId="3" xfId="0" applyNumberFormat="1" applyFont="1" applyFill="1" applyBorder="1" applyAlignment="1">
      <alignment vertical="center"/>
    </xf>
    <xf numFmtId="0" fontId="5" fillId="0" borderId="3" xfId="0" quotePrefix="1" applyFont="1" applyFill="1" applyBorder="1" applyAlignment="1">
      <alignment horizontal="center" vertical="center"/>
    </xf>
    <xf numFmtId="179" fontId="5" fillId="0" borderId="3" xfId="0" applyNumberFormat="1" applyFont="1" applyFill="1" applyBorder="1" applyAlignment="1">
      <alignment horizontal="center" vertical="center" wrapText="1"/>
    </xf>
    <xf numFmtId="179" fontId="5" fillId="0" borderId="3" xfId="0" applyNumberFormat="1" applyFont="1" applyFill="1" applyBorder="1" applyAlignment="1">
      <alignment vertical="center"/>
    </xf>
    <xf numFmtId="179" fontId="88" fillId="0" borderId="3" xfId="236" applyNumberFormat="1" applyFont="1" applyFill="1" applyBorder="1" applyAlignment="1">
      <alignment horizontal="center" vertical="center" wrapText="1"/>
    </xf>
    <xf numFmtId="180" fontId="78" fillId="0" borderId="0" xfId="0" applyNumberFormat="1" applyFont="1" applyFill="1" applyBorder="1" applyAlignment="1">
      <alignment vertical="center"/>
    </xf>
    <xf numFmtId="177" fontId="85" fillId="0" borderId="3" xfId="0" applyNumberFormat="1" applyFont="1" applyFill="1" applyBorder="1" applyAlignment="1">
      <alignment horizontal="center" vertical="center" wrapText="1"/>
    </xf>
    <xf numFmtId="179" fontId="88" fillId="22" borderId="3" xfId="236" applyNumberFormat="1" applyFont="1" applyFill="1" applyBorder="1" applyAlignment="1">
      <alignment horizontal="center" vertical="center" wrapText="1"/>
    </xf>
    <xf numFmtId="177" fontId="78" fillId="0" borderId="3" xfId="0" applyNumberFormat="1" applyFont="1" applyFill="1" applyBorder="1" applyAlignment="1">
      <alignment horizontal="center" vertical="center" wrapText="1"/>
    </xf>
    <xf numFmtId="177" fontId="72" fillId="0" borderId="3" xfId="0" applyNumberFormat="1" applyFont="1" applyFill="1" applyBorder="1" applyAlignment="1">
      <alignment horizontal="center" vertical="center" wrapText="1"/>
    </xf>
    <xf numFmtId="179" fontId="68" fillId="0" borderId="3" xfId="0" applyNumberFormat="1" applyFont="1" applyFill="1" applyBorder="1" applyAlignment="1">
      <alignment horizontal="center" vertical="center" wrapText="1"/>
    </xf>
    <xf numFmtId="169" fontId="68" fillId="0" borderId="3" xfId="0" applyNumberFormat="1" applyFont="1" applyFill="1" applyBorder="1" applyAlignment="1">
      <alignment horizontal="center" vertical="center" wrapText="1"/>
    </xf>
    <xf numFmtId="177" fontId="4" fillId="0" borderId="3" xfId="0" applyNumberFormat="1" applyFont="1" applyFill="1" applyBorder="1" applyAlignment="1">
      <alignment horizontal="center" vertical="center" wrapText="1"/>
    </xf>
    <xf numFmtId="0" fontId="4" fillId="0" borderId="3" xfId="0" quotePrefix="1" applyFont="1" applyFill="1" applyBorder="1" applyAlignment="1">
      <alignment horizontal="center" vertical="center"/>
    </xf>
    <xf numFmtId="0" fontId="89" fillId="0" borderId="3" xfId="0" applyFont="1" applyFill="1" applyBorder="1" applyAlignment="1">
      <alignment horizontal="left" vertical="center" wrapText="1"/>
    </xf>
    <xf numFmtId="0" fontId="89" fillId="0" borderId="3" xfId="0" applyFont="1" applyFill="1" applyBorder="1" applyAlignment="1">
      <alignment vertical="center" wrapText="1"/>
    </xf>
    <xf numFmtId="0" fontId="89" fillId="0" borderId="3" xfId="0" applyFont="1" applyBorder="1" applyAlignment="1">
      <alignment vertical="center" wrapText="1"/>
    </xf>
    <xf numFmtId="0" fontId="90" fillId="22" borderId="3" xfId="0" applyFont="1" applyFill="1" applyBorder="1" applyAlignment="1">
      <alignment horizontal="left" vertical="center" wrapText="1"/>
    </xf>
    <xf numFmtId="169" fontId="87" fillId="0" borderId="3" xfId="0" applyNumberFormat="1" applyFont="1" applyFill="1" applyBorder="1" applyAlignment="1">
      <alignment horizontal="right" vertical="center"/>
    </xf>
    <xf numFmtId="169" fontId="87" fillId="0" borderId="3" xfId="0" applyNumberFormat="1" applyFont="1" applyFill="1" applyBorder="1" applyAlignment="1">
      <alignment horizontal="right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179" fontId="78" fillId="0" borderId="3" xfId="0" applyNumberFormat="1" applyFont="1" applyFill="1" applyBorder="1" applyAlignment="1">
      <alignment horizontal="center" vertical="center" wrapText="1"/>
    </xf>
    <xf numFmtId="0" fontId="78" fillId="0" borderId="3" xfId="0" applyFont="1" applyFill="1" applyBorder="1" applyAlignment="1">
      <alignment horizontal="left" vertical="center" wrapText="1"/>
    </xf>
    <xf numFmtId="0" fontId="68" fillId="0" borderId="3" xfId="0" applyFont="1" applyFill="1" applyBorder="1" applyAlignment="1">
      <alignment horizontal="left" vertical="center" wrapText="1"/>
    </xf>
    <xf numFmtId="179" fontId="85" fillId="0" borderId="3" xfId="0" applyNumberFormat="1" applyFont="1" applyFill="1" applyBorder="1" applyAlignment="1">
      <alignment horizontal="center" vertical="center" wrapText="1"/>
    </xf>
    <xf numFmtId="0" fontId="87" fillId="0" borderId="3" xfId="0" applyFont="1" applyFill="1" applyBorder="1" applyAlignment="1">
      <alignment vertical="center" wrapText="1"/>
    </xf>
    <xf numFmtId="179" fontId="78" fillId="22" borderId="17" xfId="0" applyNumberFormat="1" applyFont="1" applyFill="1" applyBorder="1" applyAlignment="1">
      <alignment horizontal="center" vertical="center" wrapText="1"/>
    </xf>
    <xf numFmtId="179" fontId="78" fillId="0" borderId="17" xfId="0" applyNumberFormat="1" applyFont="1" applyFill="1" applyBorder="1" applyAlignment="1">
      <alignment horizontal="right" vertical="center" wrapText="1"/>
    </xf>
    <xf numFmtId="179" fontId="4" fillId="22" borderId="3" xfId="0" applyNumberFormat="1" applyFont="1" applyFill="1" applyBorder="1" applyAlignment="1">
      <alignment horizontal="center" vertical="center" wrapText="1"/>
    </xf>
    <xf numFmtId="179" fontId="7" fillId="0" borderId="3" xfId="0" applyNumberFormat="1" applyFont="1" applyFill="1" applyBorder="1" applyAlignment="1">
      <alignment horizontal="center" vertical="center" wrapText="1"/>
    </xf>
    <xf numFmtId="179" fontId="7" fillId="22" borderId="3" xfId="0" applyNumberFormat="1" applyFont="1" applyFill="1" applyBorder="1" applyAlignment="1">
      <alignment horizontal="center" vertical="center" wrapText="1"/>
    </xf>
    <xf numFmtId="177" fontId="89" fillId="22" borderId="3" xfId="0" applyNumberFormat="1" applyFont="1" applyFill="1" applyBorder="1" applyAlignment="1">
      <alignment horizontal="center" vertical="center" wrapText="1"/>
    </xf>
    <xf numFmtId="177" fontId="77" fillId="22" borderId="3" xfId="0" applyNumberFormat="1" applyFont="1" applyFill="1" applyBorder="1" applyAlignment="1">
      <alignment horizontal="center" vertical="center" wrapText="1"/>
    </xf>
    <xf numFmtId="0" fontId="78" fillId="22" borderId="0" xfId="0" applyNumberFormat="1" applyFont="1" applyFill="1" applyBorder="1" applyAlignment="1">
      <alignment horizontal="center" vertical="center" wrapText="1"/>
    </xf>
    <xf numFmtId="170" fontId="68" fillId="22" borderId="0" xfId="0" applyNumberFormat="1" applyFont="1" applyFill="1" applyAlignment="1">
      <alignment horizontal="center" vertical="center"/>
    </xf>
    <xf numFmtId="170" fontId="68" fillId="22" borderId="0" xfId="0" applyNumberFormat="1" applyFont="1" applyFill="1" applyAlignment="1">
      <alignment vertical="center"/>
    </xf>
    <xf numFmtId="180" fontId="68" fillId="22" borderId="0" xfId="0" applyNumberFormat="1" applyFont="1" applyFill="1" applyAlignment="1">
      <alignment horizontal="center" vertical="center"/>
    </xf>
    <xf numFmtId="180" fontId="91" fillId="22" borderId="0" xfId="0" applyNumberFormat="1" applyFont="1" applyFill="1" applyAlignment="1">
      <alignment horizontal="center" vertical="center"/>
    </xf>
    <xf numFmtId="170" fontId="68" fillId="22" borderId="0" xfId="244" applyNumberFormat="1" applyFont="1" applyFill="1" applyBorder="1" applyAlignment="1">
      <alignment horizontal="center" vertical="center"/>
    </xf>
    <xf numFmtId="170" fontId="68" fillId="22" borderId="0" xfId="244" applyNumberFormat="1" applyFont="1" applyFill="1" applyBorder="1" applyAlignment="1">
      <alignment vertical="center"/>
    </xf>
    <xf numFmtId="180" fontId="68" fillId="22" borderId="0" xfId="244" applyNumberFormat="1" applyFont="1" applyFill="1" applyBorder="1" applyAlignment="1">
      <alignment horizontal="center" vertical="center"/>
    </xf>
    <xf numFmtId="177" fontId="68" fillId="0" borderId="3" xfId="0" applyNumberFormat="1" applyFont="1" applyFill="1" applyBorder="1" applyAlignment="1">
      <alignment horizontal="center" vertical="center" wrapText="1"/>
    </xf>
    <xf numFmtId="179" fontId="67" fillId="0" borderId="3" xfId="0" applyNumberFormat="1" applyFont="1" applyFill="1" applyBorder="1" applyAlignment="1">
      <alignment horizontal="center" vertical="center" wrapText="1"/>
    </xf>
    <xf numFmtId="169" fontId="77" fillId="0" borderId="3" xfId="0" applyNumberFormat="1" applyFont="1" applyFill="1" applyBorder="1" applyAlignment="1">
      <alignment horizontal="center" vertical="center" wrapText="1"/>
    </xf>
    <xf numFmtId="0" fontId="77" fillId="0" borderId="3" xfId="0" applyFont="1" applyFill="1" applyBorder="1" applyAlignment="1">
      <alignment horizontal="center" vertical="center" wrapText="1"/>
    </xf>
    <xf numFmtId="181" fontId="85" fillId="0" borderId="0" xfId="0" applyNumberFormat="1" applyFont="1" applyFill="1" applyBorder="1" applyAlignment="1">
      <alignment vertical="center"/>
    </xf>
    <xf numFmtId="181" fontId="68" fillId="0" borderId="0" xfId="244" applyNumberFormat="1" applyFont="1" applyFill="1" applyBorder="1" applyAlignment="1">
      <alignment vertical="center"/>
    </xf>
    <xf numFmtId="181" fontId="5" fillId="0" borderId="0" xfId="0" applyNumberFormat="1" applyFont="1" applyFill="1" applyAlignment="1">
      <alignment vertical="center"/>
    </xf>
    <xf numFmtId="181" fontId="5" fillId="0" borderId="0" xfId="0" applyNumberFormat="1" applyFont="1" applyFill="1" applyBorder="1" applyAlignment="1">
      <alignment vertical="center"/>
    </xf>
    <xf numFmtId="0" fontId="72" fillId="0" borderId="0" xfId="0" applyFont="1"/>
    <xf numFmtId="177" fontId="89" fillId="22" borderId="3" xfId="0" applyNumberFormat="1" applyFont="1" applyFill="1" applyBorder="1" applyAlignment="1">
      <alignment horizontal="left" vertical="center" wrapText="1"/>
    </xf>
    <xf numFmtId="179" fontId="85" fillId="0" borderId="17" xfId="0" applyNumberFormat="1" applyFont="1" applyFill="1" applyBorder="1" applyAlignment="1">
      <alignment horizontal="center" vertical="center" wrapText="1"/>
    </xf>
    <xf numFmtId="179" fontId="78" fillId="0" borderId="17" xfId="0" applyNumberFormat="1" applyFont="1" applyFill="1" applyBorder="1" applyAlignment="1">
      <alignment horizontal="center" vertical="center" wrapText="1"/>
    </xf>
    <xf numFmtId="0" fontId="84" fillId="22" borderId="3" xfId="0" applyFont="1" applyFill="1" applyBorder="1" applyAlignment="1">
      <alignment horizontal="center" vertical="center"/>
    </xf>
    <xf numFmtId="0" fontId="78" fillId="0" borderId="0" xfId="0" applyFont="1" applyFill="1" applyBorder="1" applyAlignment="1">
      <alignment horizontal="center" vertical="center"/>
    </xf>
    <xf numFmtId="0" fontId="78" fillId="0" borderId="0" xfId="0" applyFont="1" applyFill="1" applyAlignment="1">
      <alignment horizontal="center" vertical="center"/>
    </xf>
    <xf numFmtId="170" fontId="78" fillId="0" borderId="0" xfId="0" applyNumberFormat="1" applyFont="1" applyFill="1" applyBorder="1" applyAlignment="1">
      <alignment horizontal="center" vertical="center" wrapText="1"/>
    </xf>
    <xf numFmtId="170" fontId="78" fillId="0" borderId="0" xfId="0" quotePrefix="1" applyNumberFormat="1" applyFont="1" applyFill="1" applyBorder="1" applyAlignment="1">
      <alignment horizontal="center" vertical="center" wrapText="1"/>
    </xf>
    <xf numFmtId="0" fontId="81" fillId="0" borderId="0" xfId="0" applyFont="1" applyFill="1" applyBorder="1" applyAlignment="1">
      <alignment vertical="center"/>
    </xf>
    <xf numFmtId="0" fontId="84" fillId="22" borderId="14" xfId="0" applyFont="1" applyFill="1" applyBorder="1" applyAlignment="1" applyProtection="1">
      <alignment horizontal="center"/>
      <protection locked="0"/>
    </xf>
    <xf numFmtId="0" fontId="84" fillId="22" borderId="15" xfId="0" applyFont="1" applyFill="1" applyBorder="1" applyAlignment="1" applyProtection="1">
      <alignment horizontal="center"/>
      <protection locked="0"/>
    </xf>
    <xf numFmtId="0" fontId="84" fillId="22" borderId="16" xfId="0" applyFont="1" applyFill="1" applyBorder="1" applyAlignment="1" applyProtection="1">
      <alignment horizontal="center"/>
      <protection locked="0"/>
    </xf>
    <xf numFmtId="0" fontId="84" fillId="22" borderId="17" xfId="0" applyFont="1" applyFill="1" applyBorder="1" applyAlignment="1">
      <alignment horizontal="center" vertical="center"/>
    </xf>
    <xf numFmtId="0" fontId="78" fillId="0" borderId="3" xfId="0" applyFont="1" applyFill="1" applyBorder="1" applyAlignment="1">
      <alignment horizontal="center" vertical="center"/>
    </xf>
    <xf numFmtId="0" fontId="78" fillId="0" borderId="14" xfId="0" applyFont="1" applyFill="1" applyBorder="1" applyAlignment="1">
      <alignment horizontal="center" vertical="center" wrapText="1"/>
    </xf>
    <xf numFmtId="0" fontId="78" fillId="0" borderId="15" xfId="0" applyFont="1" applyFill="1" applyBorder="1" applyAlignment="1">
      <alignment horizontal="center" vertical="center" wrapText="1"/>
    </xf>
    <xf numFmtId="0" fontId="78" fillId="0" borderId="16" xfId="0" applyFont="1" applyFill="1" applyBorder="1" applyAlignment="1">
      <alignment horizontal="center" vertical="center" wrapText="1"/>
    </xf>
    <xf numFmtId="0" fontId="78" fillId="0" borderId="19" xfId="0" applyFont="1" applyFill="1" applyBorder="1" applyAlignment="1">
      <alignment horizontal="center" vertical="center" wrapText="1"/>
    </xf>
    <xf numFmtId="0" fontId="78" fillId="0" borderId="17" xfId="0" applyFont="1" applyFill="1" applyBorder="1" applyAlignment="1">
      <alignment horizontal="center" vertical="center" wrapText="1"/>
    </xf>
    <xf numFmtId="0" fontId="84" fillId="22" borderId="3" xfId="236" applyNumberFormat="1" applyFont="1" applyFill="1" applyBorder="1" applyAlignment="1">
      <alignment horizontal="center" vertical="center" wrapText="1"/>
    </xf>
    <xf numFmtId="0" fontId="68" fillId="0" borderId="15" xfId="0" applyFont="1" applyFill="1" applyBorder="1" applyAlignment="1">
      <alignment horizontal="left" vertical="center" wrapText="1"/>
    </xf>
    <xf numFmtId="0" fontId="78" fillId="0" borderId="3" xfId="0" applyFont="1" applyFill="1" applyBorder="1" applyAlignment="1">
      <alignment horizontal="center" vertical="center" wrapText="1"/>
    </xf>
    <xf numFmtId="0" fontId="78" fillId="22" borderId="19" xfId="0" applyFont="1" applyFill="1" applyBorder="1" applyAlignment="1">
      <alignment horizontal="center" vertical="center" wrapText="1" shrinkToFit="1"/>
    </xf>
    <xf numFmtId="0" fontId="78" fillId="22" borderId="17" xfId="0" applyFont="1" applyFill="1" applyBorder="1" applyAlignment="1">
      <alignment horizontal="center" vertical="center" wrapText="1" shrinkToFit="1"/>
    </xf>
    <xf numFmtId="0" fontId="84" fillId="0" borderId="0" xfId="0" applyFont="1" applyFill="1" applyBorder="1" applyAlignment="1">
      <alignment horizontal="center" vertical="center"/>
    </xf>
    <xf numFmtId="0" fontId="83" fillId="0" borderId="0" xfId="0" applyFont="1" applyFill="1" applyBorder="1" applyAlignment="1">
      <alignment horizontal="center" vertical="center" wrapText="1"/>
    </xf>
    <xf numFmtId="0" fontId="83" fillId="0" borderId="0" xfId="0" applyFont="1" applyFill="1" applyBorder="1" applyAlignment="1">
      <alignment horizontal="center" vertical="center"/>
    </xf>
    <xf numFmtId="177" fontId="78" fillId="0" borderId="14" xfId="0" applyNumberFormat="1" applyFont="1" applyFill="1" applyBorder="1" applyAlignment="1">
      <alignment horizontal="center" vertical="center" wrapText="1"/>
    </xf>
    <xf numFmtId="177" fontId="79" fillId="0" borderId="16" xfId="0" applyNumberFormat="1" applyFont="1" applyFill="1" applyBorder="1" applyAlignment="1">
      <alignment horizontal="center" vertical="center" wrapText="1"/>
    </xf>
    <xf numFmtId="0" fontId="79" fillId="0" borderId="3" xfId="0" applyFont="1" applyBorder="1" applyAlignment="1">
      <alignment horizontal="center" vertical="center" wrapText="1"/>
    </xf>
    <xf numFmtId="0" fontId="78" fillId="22" borderId="0" xfId="0" applyFont="1" applyFill="1" applyBorder="1" applyAlignment="1">
      <alignment horizontal="left" vertical="center" wrapText="1"/>
    </xf>
    <xf numFmtId="0" fontId="84" fillId="22" borderId="3" xfId="0" applyFont="1" applyFill="1" applyBorder="1" applyAlignment="1">
      <alignment horizontal="center" vertical="center" wrapText="1"/>
    </xf>
    <xf numFmtId="0" fontId="78" fillId="0" borderId="15" xfId="0" applyFont="1" applyFill="1" applyBorder="1" applyAlignment="1">
      <alignment horizontal="left" vertical="center" wrapText="1"/>
    </xf>
    <xf numFmtId="0" fontId="78" fillId="22" borderId="0" xfId="0" applyFont="1" applyFill="1" applyBorder="1" applyAlignment="1">
      <alignment horizontal="center" vertical="center"/>
    </xf>
    <xf numFmtId="0" fontId="78" fillId="22" borderId="18" xfId="0" applyFont="1" applyFill="1" applyBorder="1" applyAlignment="1">
      <alignment horizontal="left" vertical="center"/>
    </xf>
    <xf numFmtId="0" fontId="78" fillId="22" borderId="18" xfId="0" applyFont="1" applyFill="1" applyBorder="1" applyAlignment="1">
      <alignment horizontal="right" vertical="center"/>
    </xf>
    <xf numFmtId="0" fontId="78" fillId="22" borderId="13" xfId="0" applyFont="1" applyFill="1" applyBorder="1" applyAlignment="1">
      <alignment horizontal="left" vertical="center" wrapText="1"/>
    </xf>
    <xf numFmtId="0" fontId="79" fillId="22" borderId="13" xfId="0" applyFont="1" applyFill="1" applyBorder="1" applyAlignment="1">
      <alignment horizontal="left" vertical="center" wrapText="1"/>
    </xf>
    <xf numFmtId="0" fontId="78" fillId="22" borderId="0" xfId="0" applyFont="1" applyFill="1" applyBorder="1" applyAlignment="1">
      <alignment horizontal="left" vertical="center"/>
    </xf>
    <xf numFmtId="0" fontId="78" fillId="22" borderId="0" xfId="0" applyFont="1" applyFill="1" applyAlignment="1">
      <alignment horizontal="center" vertical="center"/>
    </xf>
    <xf numFmtId="0" fontId="85" fillId="22" borderId="13" xfId="0" applyFont="1" applyFill="1" applyBorder="1" applyAlignment="1">
      <alignment horizontal="right" vertical="center" wrapText="1"/>
    </xf>
    <xf numFmtId="0" fontId="78" fillId="22" borderId="0" xfId="0" applyFont="1" applyFill="1" applyBorder="1" applyAlignment="1">
      <alignment vertical="center"/>
    </xf>
    <xf numFmtId="0" fontId="79" fillId="0" borderId="0" xfId="0" applyFont="1" applyAlignment="1">
      <alignment vertical="center"/>
    </xf>
    <xf numFmtId="0" fontId="78" fillId="22" borderId="0" xfId="0" applyFont="1" applyFill="1" applyAlignment="1">
      <alignment horizontal="left" vertical="center"/>
    </xf>
    <xf numFmtId="0" fontId="81" fillId="0" borderId="20" xfId="0" applyFont="1" applyFill="1" applyBorder="1" applyAlignment="1">
      <alignment horizontal="left" vertical="center" wrapText="1"/>
    </xf>
    <xf numFmtId="0" fontId="79" fillId="0" borderId="13" xfId="0" applyFont="1" applyFill="1" applyBorder="1" applyAlignment="1">
      <alignment horizontal="left" vertical="center" wrapText="1"/>
    </xf>
    <xf numFmtId="0" fontId="84" fillId="22" borderId="14" xfId="0" applyFont="1" applyFill="1" applyBorder="1" applyAlignment="1">
      <alignment horizontal="center" vertical="center" wrapText="1"/>
    </xf>
    <xf numFmtId="0" fontId="84" fillId="22" borderId="15" xfId="0" applyFont="1" applyFill="1" applyBorder="1" applyAlignment="1">
      <alignment horizontal="center" vertical="center" wrapText="1"/>
    </xf>
    <xf numFmtId="0" fontId="84" fillId="22" borderId="16" xfId="0" applyFont="1" applyFill="1" applyBorder="1" applyAlignment="1">
      <alignment horizontal="center" vertical="center" wrapText="1"/>
    </xf>
    <xf numFmtId="170" fontId="78" fillId="22" borderId="0" xfId="0" applyNumberFormat="1" applyFont="1" applyFill="1" applyBorder="1" applyAlignment="1">
      <alignment horizontal="left" vertical="center" wrapText="1"/>
    </xf>
    <xf numFmtId="0" fontId="81" fillId="0" borderId="0" xfId="0" applyFont="1" applyFill="1" applyBorder="1" applyAlignment="1">
      <alignment horizontal="center" vertical="center"/>
    </xf>
    <xf numFmtId="0" fontId="84" fillId="0" borderId="0" xfId="0" applyFont="1" applyFill="1" applyBorder="1" applyAlignment="1">
      <alignment horizontal="center" vertical="center" wrapText="1"/>
    </xf>
    <xf numFmtId="0" fontId="78" fillId="22" borderId="3" xfId="0" applyFont="1" applyFill="1" applyBorder="1" applyAlignment="1">
      <alignment horizontal="center" vertical="center"/>
    </xf>
    <xf numFmtId="0" fontId="78" fillId="22" borderId="3" xfId="0" applyFont="1" applyFill="1" applyBorder="1" applyAlignment="1">
      <alignment horizontal="center" vertical="center" wrapText="1"/>
    </xf>
    <xf numFmtId="0" fontId="78" fillId="22" borderId="3" xfId="0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center" vertical="center" wrapText="1"/>
    </xf>
    <xf numFmtId="0" fontId="5" fillId="22" borderId="19" xfId="0" applyFont="1" applyFill="1" applyBorder="1" applyAlignment="1">
      <alignment horizontal="center" vertical="center"/>
    </xf>
    <xf numFmtId="0" fontId="5" fillId="22" borderId="17" xfId="0" applyFont="1" applyFill="1" applyBorder="1" applyAlignment="1">
      <alignment horizontal="center" vertical="center"/>
    </xf>
    <xf numFmtId="0" fontId="5" fillId="22" borderId="19" xfId="0" applyFont="1" applyFill="1" applyBorder="1" applyAlignment="1">
      <alignment horizontal="center" vertical="center" wrapText="1"/>
    </xf>
    <xf numFmtId="0" fontId="5" fillId="22" borderId="17" xfId="0" applyFont="1" applyFill="1" applyBorder="1" applyAlignment="1">
      <alignment horizontal="center" vertical="center" wrapText="1"/>
    </xf>
    <xf numFmtId="0" fontId="5" fillId="22" borderId="19" xfId="0" applyFont="1" applyFill="1" applyBorder="1" applyAlignment="1">
      <alignment horizontal="center" vertical="center" wrapText="1" shrinkToFit="1"/>
    </xf>
    <xf numFmtId="0" fontId="5" fillId="22" borderId="17" xfId="0" applyFont="1" applyFill="1" applyBorder="1" applyAlignment="1">
      <alignment horizontal="center" vertical="center" wrapText="1" shrinkToFit="1"/>
    </xf>
    <xf numFmtId="0" fontId="5" fillId="22" borderId="14" xfId="0" applyFont="1" applyFill="1" applyBorder="1" applyAlignment="1">
      <alignment horizontal="center" vertical="center" wrapText="1"/>
    </xf>
    <xf numFmtId="0" fontId="5" fillId="22" borderId="15" xfId="0" applyFont="1" applyFill="1" applyBorder="1" applyAlignment="1">
      <alignment horizontal="center" vertical="center" wrapText="1"/>
    </xf>
    <xf numFmtId="0" fontId="5" fillId="22" borderId="16" xfId="0" applyFont="1" applyFill="1" applyBorder="1" applyAlignment="1">
      <alignment horizontal="center" vertical="center" wrapText="1"/>
    </xf>
    <xf numFmtId="170" fontId="5" fillId="22" borderId="0" xfId="0" applyNumberFormat="1" applyFont="1" applyFill="1" applyBorder="1" applyAlignment="1">
      <alignment horizontal="left" vertical="center" wrapText="1"/>
    </xf>
    <xf numFmtId="0" fontId="4" fillId="22" borderId="13" xfId="0" applyFont="1" applyFill="1" applyBorder="1" applyAlignment="1">
      <alignment horizontal="center" vertical="center"/>
    </xf>
    <xf numFmtId="0" fontId="76" fillId="22" borderId="13" xfId="0" applyFont="1" applyFill="1" applyBorder="1" applyAlignment="1">
      <alignment horizontal="center" vertical="center"/>
    </xf>
    <xf numFmtId="0" fontId="5" fillId="22" borderId="0" xfId="0" applyFont="1" applyFill="1" applyBorder="1" applyAlignment="1">
      <alignment horizontal="left" vertical="center"/>
    </xf>
    <xf numFmtId="0" fontId="5" fillId="22" borderId="0" xfId="0" applyFont="1" applyFill="1" applyAlignment="1">
      <alignment horizontal="center" vertical="center"/>
    </xf>
    <xf numFmtId="0" fontId="68" fillId="22" borderId="0" xfId="0" applyFont="1" applyFill="1" applyBorder="1" applyAlignment="1">
      <alignment horizontal="center" vertical="center"/>
    </xf>
    <xf numFmtId="0" fontId="68" fillId="22" borderId="0" xfId="0" applyFont="1" applyFill="1" applyAlignment="1">
      <alignment horizontal="center" vertical="center"/>
    </xf>
    <xf numFmtId="0" fontId="73" fillId="0" borderId="14" xfId="244" applyFont="1" applyFill="1" applyBorder="1" applyAlignment="1">
      <alignment horizontal="center" vertical="center" wrapText="1"/>
    </xf>
    <xf numFmtId="0" fontId="73" fillId="0" borderId="15" xfId="244" applyFont="1" applyFill="1" applyBorder="1" applyAlignment="1">
      <alignment horizontal="center" vertical="center" wrapText="1"/>
    </xf>
    <xf numFmtId="0" fontId="73" fillId="0" borderId="16" xfId="244" applyFont="1" applyFill="1" applyBorder="1" applyAlignment="1">
      <alignment horizontal="center" vertical="center" wrapText="1"/>
    </xf>
    <xf numFmtId="0" fontId="73" fillId="22" borderId="3" xfId="244" applyFont="1" applyFill="1" applyBorder="1" applyAlignment="1">
      <alignment horizontal="center" vertical="center" wrapText="1"/>
    </xf>
    <xf numFmtId="170" fontId="68" fillId="22" borderId="0" xfId="0" applyNumberFormat="1" applyFont="1" applyFill="1" applyBorder="1" applyAlignment="1">
      <alignment horizontal="center" vertical="center" wrapText="1"/>
    </xf>
    <xf numFmtId="170" fontId="68" fillId="22" borderId="0" xfId="0" quotePrefix="1" applyNumberFormat="1" applyFont="1" applyFill="1" applyBorder="1" applyAlignment="1">
      <alignment horizontal="center" vertical="center" wrapText="1"/>
    </xf>
    <xf numFmtId="0" fontId="74" fillId="0" borderId="0" xfId="0" applyFont="1" applyFill="1" applyBorder="1" applyAlignment="1">
      <alignment vertical="center"/>
    </xf>
    <xf numFmtId="0" fontId="73" fillId="0" borderId="0" xfId="244" applyFont="1" applyFill="1" applyBorder="1" applyAlignment="1">
      <alignment horizontal="center" vertical="center"/>
    </xf>
    <xf numFmtId="0" fontId="68" fillId="0" borderId="3" xfId="0" applyFont="1" applyFill="1" applyBorder="1" applyAlignment="1">
      <alignment horizontal="center" vertical="center"/>
    </xf>
    <xf numFmtId="0" fontId="68" fillId="0" borderId="3" xfId="244" applyFont="1" applyFill="1" applyBorder="1" applyAlignment="1">
      <alignment horizontal="center" vertical="center" wrapText="1"/>
    </xf>
    <xf numFmtId="0" fontId="68" fillId="22" borderId="3" xfId="0" applyFont="1" applyFill="1" applyBorder="1" applyAlignment="1">
      <alignment horizontal="center" vertical="center" wrapText="1" shrinkToFit="1"/>
    </xf>
    <xf numFmtId="0" fontId="68" fillId="0" borderId="3" xfId="0" applyFont="1" applyFill="1" applyBorder="1" applyAlignment="1">
      <alignment horizontal="center" vertical="center" wrapText="1"/>
    </xf>
    <xf numFmtId="0" fontId="72" fillId="22" borderId="14" xfId="0" applyFont="1" applyFill="1" applyBorder="1" applyAlignment="1">
      <alignment horizontal="center" vertical="center"/>
    </xf>
    <xf numFmtId="0" fontId="72" fillId="22" borderId="15" xfId="0" applyFont="1" applyFill="1" applyBorder="1" applyAlignment="1">
      <alignment horizontal="center" vertical="center"/>
    </xf>
    <xf numFmtId="0" fontId="72" fillId="22" borderId="16" xfId="0" applyFont="1" applyFill="1" applyBorder="1" applyAlignment="1">
      <alignment horizontal="center" vertical="center"/>
    </xf>
    <xf numFmtId="0" fontId="72" fillId="0" borderId="14" xfId="0" applyFont="1" applyBorder="1" applyAlignment="1">
      <alignment horizontal="center" vertical="center"/>
    </xf>
    <xf numFmtId="0" fontId="72" fillId="0" borderId="15" xfId="0" applyFont="1" applyBorder="1" applyAlignment="1">
      <alignment horizontal="center" vertical="center"/>
    </xf>
    <xf numFmtId="0" fontId="72" fillId="0" borderId="16" xfId="0" applyFont="1" applyBorder="1" applyAlignment="1">
      <alignment horizontal="center" vertical="center"/>
    </xf>
    <xf numFmtId="0" fontId="4" fillId="29" borderId="13" xfId="0" applyFont="1" applyFill="1" applyBorder="1" applyAlignment="1">
      <alignment vertical="center"/>
    </xf>
    <xf numFmtId="0" fontId="76" fillId="29" borderId="13" xfId="0" applyFont="1" applyFill="1" applyBorder="1" applyAlignment="1">
      <alignment vertical="center"/>
    </xf>
    <xf numFmtId="0" fontId="72" fillId="0" borderId="0" xfId="0" applyFont="1" applyFill="1" applyBorder="1" applyAlignment="1">
      <alignment horizontal="center" vertical="center" wrapText="1"/>
    </xf>
    <xf numFmtId="0" fontId="73" fillId="0" borderId="0" xfId="0" applyFont="1" applyFill="1" applyBorder="1" applyAlignment="1">
      <alignment horizontal="center" vertical="center"/>
    </xf>
    <xf numFmtId="0" fontId="68" fillId="0" borderId="19" xfId="244" applyFont="1" applyFill="1" applyBorder="1" applyAlignment="1">
      <alignment horizontal="center" vertical="center" wrapText="1"/>
    </xf>
    <xf numFmtId="0" fontId="68" fillId="0" borderId="17" xfId="244" applyFont="1" applyFill="1" applyBorder="1" applyAlignment="1">
      <alignment horizontal="center" vertical="center" wrapText="1"/>
    </xf>
    <xf numFmtId="0" fontId="68" fillId="0" borderId="3" xfId="0" applyFont="1" applyFill="1" applyBorder="1" applyAlignment="1">
      <alignment horizontal="center" vertical="center" wrapText="1" shrinkToFit="1"/>
    </xf>
    <xf numFmtId="0" fontId="70" fillId="0" borderId="0" xfId="0" applyFont="1" applyFill="1" applyBorder="1" applyAlignment="1">
      <alignment vertical="center"/>
    </xf>
    <xf numFmtId="0" fontId="73" fillId="0" borderId="0" xfId="0" applyFont="1" applyFill="1" applyBorder="1" applyAlignment="1">
      <alignment horizontal="center" vertical="center" wrapText="1"/>
    </xf>
    <xf numFmtId="0" fontId="68" fillId="22" borderId="19" xfId="0" applyFont="1" applyFill="1" applyBorder="1" applyAlignment="1">
      <alignment horizontal="center" vertical="center"/>
    </xf>
    <xf numFmtId="0" fontId="68" fillId="22" borderId="17" xfId="0" applyFont="1" applyFill="1" applyBorder="1" applyAlignment="1">
      <alignment horizontal="center" vertical="center"/>
    </xf>
    <xf numFmtId="0" fontId="68" fillId="22" borderId="19" xfId="0" applyFont="1" applyFill="1" applyBorder="1" applyAlignment="1">
      <alignment horizontal="center" vertical="center" wrapText="1"/>
    </xf>
    <xf numFmtId="0" fontId="68" fillId="22" borderId="17" xfId="0" applyFont="1" applyFill="1" applyBorder="1" applyAlignment="1">
      <alignment horizontal="center" vertical="center" wrapText="1"/>
    </xf>
    <xf numFmtId="0" fontId="68" fillId="22" borderId="19" xfId="0" applyFont="1" applyFill="1" applyBorder="1" applyAlignment="1">
      <alignment horizontal="center" vertical="center" wrapText="1" shrinkToFit="1"/>
    </xf>
    <xf numFmtId="0" fontId="68" fillId="22" borderId="17" xfId="0" applyFont="1" applyFill="1" applyBorder="1" applyAlignment="1">
      <alignment horizontal="center" vertical="center" wrapText="1" shrinkToFit="1"/>
    </xf>
    <xf numFmtId="0" fontId="68" fillId="22" borderId="14" xfId="0" applyFont="1" applyFill="1" applyBorder="1" applyAlignment="1">
      <alignment horizontal="center" vertical="center" wrapText="1"/>
    </xf>
    <xf numFmtId="0" fontId="68" fillId="22" borderId="15" xfId="0" applyFont="1" applyFill="1" applyBorder="1" applyAlignment="1">
      <alignment horizontal="center" vertical="center" wrapText="1"/>
    </xf>
    <xf numFmtId="0" fontId="68" fillId="22" borderId="16" xfId="0" applyFont="1" applyFill="1" applyBorder="1" applyAlignment="1">
      <alignment horizontal="center" vertical="center" wrapText="1"/>
    </xf>
    <xf numFmtId="0" fontId="4" fillId="22" borderId="13" xfId="0" applyFont="1" applyFill="1" applyBorder="1" applyAlignment="1">
      <alignment vertical="center"/>
    </xf>
    <xf numFmtId="0" fontId="76" fillId="22" borderId="13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8" fillId="0" borderId="13" xfId="0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76" fillId="0" borderId="13" xfId="0" applyFont="1" applyFill="1" applyBorder="1" applyAlignment="1">
      <alignment vertical="center"/>
    </xf>
    <xf numFmtId="0" fontId="4" fillId="0" borderId="0" xfId="236" applyNumberFormat="1" applyFont="1" applyFill="1" applyBorder="1" applyAlignment="1">
      <alignment horizontal="center" vertical="center" wrapText="1"/>
    </xf>
    <xf numFmtId="0" fontId="5" fillId="22" borderId="19" xfId="236" applyNumberFormat="1" applyFont="1" applyFill="1" applyBorder="1" applyAlignment="1">
      <alignment horizontal="center" vertical="center" wrapText="1"/>
    </xf>
    <xf numFmtId="0" fontId="5" fillId="22" borderId="17" xfId="236" applyNumberFormat="1" applyFont="1" applyFill="1" applyBorder="1" applyAlignment="1">
      <alignment horizontal="center" vertical="center" wrapText="1"/>
    </xf>
    <xf numFmtId="170" fontId="5" fillId="0" borderId="0" xfId="0" applyNumberFormat="1" applyFont="1" applyFill="1" applyBorder="1" applyAlignment="1">
      <alignment horizontal="center" vertical="center" wrapText="1"/>
    </xf>
    <xf numFmtId="170" fontId="5" fillId="0" borderId="0" xfId="0" quotePrefix="1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19" xfId="236" applyNumberFormat="1" applyFont="1" applyFill="1" applyBorder="1" applyAlignment="1">
      <alignment horizontal="center" vertical="center" wrapText="1"/>
    </xf>
    <xf numFmtId="0" fontId="5" fillId="0" borderId="17" xfId="236" applyNumberFormat="1" applyFont="1" applyFill="1" applyBorder="1" applyAlignment="1">
      <alignment horizontal="center" vertical="center" wrapText="1"/>
    </xf>
    <xf numFmtId="0" fontId="68" fillId="22" borderId="14" xfId="0" applyFont="1" applyFill="1" applyBorder="1" applyAlignment="1">
      <alignment horizontal="left" vertical="center" wrapText="1"/>
    </xf>
    <xf numFmtId="0" fontId="68" fillId="22" borderId="15" xfId="0" applyFont="1" applyFill="1" applyBorder="1" applyAlignment="1">
      <alignment horizontal="left" vertical="center" wrapText="1"/>
    </xf>
    <xf numFmtId="0" fontId="68" fillId="22" borderId="16" xfId="0" applyFont="1" applyFill="1" applyBorder="1" applyAlignment="1">
      <alignment horizontal="left" vertical="center" wrapText="1"/>
    </xf>
    <xf numFmtId="178" fontId="72" fillId="22" borderId="3" xfId="0" applyNumberFormat="1" applyFont="1" applyFill="1" applyBorder="1" applyAlignment="1">
      <alignment horizontal="center" vertical="center" wrapText="1"/>
    </xf>
    <xf numFmtId="178" fontId="68" fillId="22" borderId="3" xfId="0" applyNumberFormat="1" applyFont="1" applyFill="1" applyBorder="1" applyAlignment="1">
      <alignment horizontal="center" vertical="center" wrapText="1"/>
    </xf>
    <xf numFmtId="178" fontId="68" fillId="22" borderId="14" xfId="0" applyNumberFormat="1" applyFont="1" applyFill="1" applyBorder="1" applyAlignment="1">
      <alignment horizontal="center" vertical="center" wrapText="1"/>
    </xf>
    <xf numFmtId="178" fontId="68" fillId="22" borderId="15" xfId="0" applyNumberFormat="1" applyFont="1" applyFill="1" applyBorder="1" applyAlignment="1">
      <alignment horizontal="center" vertical="center" wrapText="1"/>
    </xf>
    <xf numFmtId="178" fontId="68" fillId="22" borderId="16" xfId="0" applyNumberFormat="1" applyFont="1" applyFill="1" applyBorder="1" applyAlignment="1">
      <alignment horizontal="center" vertical="center" wrapText="1"/>
    </xf>
    <xf numFmtId="0" fontId="68" fillId="22" borderId="3" xfId="0" applyFont="1" applyFill="1" applyBorder="1" applyAlignment="1">
      <alignment horizontal="left" vertical="center" wrapText="1"/>
    </xf>
    <xf numFmtId="0" fontId="72" fillId="22" borderId="14" xfId="0" applyFont="1" applyFill="1" applyBorder="1" applyAlignment="1">
      <alignment horizontal="left" vertical="center" wrapText="1"/>
    </xf>
    <xf numFmtId="0" fontId="72" fillId="22" borderId="15" xfId="0" applyFont="1" applyFill="1" applyBorder="1" applyAlignment="1">
      <alignment horizontal="left" vertical="center" wrapText="1"/>
    </xf>
    <xf numFmtId="0" fontId="72" fillId="22" borderId="16" xfId="0" applyFont="1" applyFill="1" applyBorder="1" applyAlignment="1">
      <alignment horizontal="left" vertical="center" wrapText="1"/>
    </xf>
    <xf numFmtId="0" fontId="68" fillId="22" borderId="3" xfId="0" applyFont="1" applyFill="1" applyBorder="1" applyAlignment="1">
      <alignment horizontal="center" vertical="center" wrapText="1"/>
    </xf>
    <xf numFmtId="0" fontId="68" fillId="22" borderId="3" xfId="0" applyFont="1" applyFill="1" applyBorder="1" applyAlignment="1">
      <alignment horizontal="center" vertical="center"/>
    </xf>
    <xf numFmtId="3" fontId="68" fillId="22" borderId="3" xfId="0" applyNumberFormat="1" applyFont="1" applyFill="1" applyBorder="1" applyAlignment="1">
      <alignment horizontal="center" vertical="center" wrapText="1"/>
    </xf>
    <xf numFmtId="170" fontId="68" fillId="22" borderId="3" xfId="0" applyNumberFormat="1" applyFont="1" applyFill="1" applyBorder="1" applyAlignment="1">
      <alignment horizontal="center" vertical="center" wrapText="1"/>
    </xf>
    <xf numFmtId="179" fontId="68" fillId="22" borderId="14" xfId="0" applyNumberFormat="1" applyFont="1" applyFill="1" applyBorder="1" applyAlignment="1">
      <alignment horizontal="center" vertical="center" wrapText="1"/>
    </xf>
    <xf numFmtId="179" fontId="68" fillId="22" borderId="16" xfId="0" applyNumberFormat="1" applyFont="1" applyFill="1" applyBorder="1" applyAlignment="1">
      <alignment horizontal="center" vertical="center" wrapText="1"/>
    </xf>
    <xf numFmtId="3" fontId="72" fillId="22" borderId="3" xfId="0" applyNumberFormat="1" applyFont="1" applyFill="1" applyBorder="1" applyAlignment="1">
      <alignment horizontal="center" vertical="center" wrapText="1"/>
    </xf>
    <xf numFmtId="0" fontId="72" fillId="22" borderId="3" xfId="0" applyFont="1" applyFill="1" applyBorder="1" applyAlignment="1">
      <alignment horizontal="center" vertical="center" wrapText="1"/>
    </xf>
    <xf numFmtId="179" fontId="72" fillId="22" borderId="14" xfId="0" applyNumberFormat="1" applyFont="1" applyFill="1" applyBorder="1" applyAlignment="1">
      <alignment horizontal="center" vertical="center" wrapText="1"/>
    </xf>
    <xf numFmtId="179" fontId="72" fillId="22" borderId="16" xfId="0" applyNumberFormat="1" applyFont="1" applyFill="1" applyBorder="1" applyAlignment="1">
      <alignment horizontal="center" vertical="center" wrapText="1"/>
    </xf>
    <xf numFmtId="0" fontId="72" fillId="22" borderId="0" xfId="0" applyFont="1" applyFill="1" applyBorder="1" applyAlignment="1">
      <alignment vertical="center"/>
    </xf>
    <xf numFmtId="0" fontId="72" fillId="22" borderId="0" xfId="0" applyFont="1" applyFill="1" applyBorder="1" applyAlignment="1">
      <alignment horizontal="left" vertical="center" wrapText="1"/>
    </xf>
    <xf numFmtId="3" fontId="68" fillId="22" borderId="3" xfId="0" applyNumberFormat="1" applyFont="1" applyFill="1" applyBorder="1" applyAlignment="1">
      <alignment horizontal="center" vertical="center"/>
    </xf>
    <xf numFmtId="0" fontId="68" fillId="22" borderId="0" xfId="0" applyFont="1" applyFill="1" applyBorder="1" applyAlignment="1">
      <alignment horizontal="justify" vertical="center" wrapText="1" shrinkToFit="1"/>
    </xf>
    <xf numFmtId="0" fontId="68" fillId="22" borderId="14" xfId="0" applyFont="1" applyFill="1" applyBorder="1" applyAlignment="1">
      <alignment horizontal="center" vertical="center"/>
    </xf>
    <xf numFmtId="0" fontId="68" fillId="22" borderId="15" xfId="0" applyFont="1" applyFill="1" applyBorder="1" applyAlignment="1">
      <alignment horizontal="center" vertical="center"/>
    </xf>
    <xf numFmtId="0" fontId="68" fillId="22" borderId="16" xfId="0" applyFont="1" applyFill="1" applyBorder="1" applyAlignment="1">
      <alignment horizontal="center" vertical="center"/>
    </xf>
    <xf numFmtId="3" fontId="68" fillId="22" borderId="14" xfId="0" applyNumberFormat="1" applyFont="1" applyFill="1" applyBorder="1" applyAlignment="1">
      <alignment horizontal="right" vertical="center" wrapText="1"/>
    </xf>
    <xf numFmtId="3" fontId="68" fillId="22" borderId="16" xfId="0" applyNumberFormat="1" applyFont="1" applyFill="1" applyBorder="1" applyAlignment="1">
      <alignment horizontal="right" vertical="center" wrapText="1"/>
    </xf>
    <xf numFmtId="1" fontId="68" fillId="22" borderId="14" xfId="0" applyNumberFormat="1" applyFont="1" applyFill="1" applyBorder="1" applyAlignment="1">
      <alignment horizontal="right" vertical="center" wrapText="1"/>
    </xf>
    <xf numFmtId="1" fontId="68" fillId="22" borderId="16" xfId="0" applyNumberFormat="1" applyFont="1" applyFill="1" applyBorder="1" applyAlignment="1">
      <alignment horizontal="right" vertical="center" wrapText="1"/>
    </xf>
    <xf numFmtId="177" fontId="72" fillId="22" borderId="14" xfId="0" applyNumberFormat="1" applyFont="1" applyFill="1" applyBorder="1" applyAlignment="1">
      <alignment horizontal="center" vertical="center" wrapText="1"/>
    </xf>
    <xf numFmtId="177" fontId="72" fillId="22" borderId="16" xfId="0" applyNumberFormat="1" applyFont="1" applyFill="1" applyBorder="1" applyAlignment="1">
      <alignment horizontal="center" vertical="center" wrapText="1"/>
    </xf>
    <xf numFmtId="177" fontId="68" fillId="22" borderId="14" xfId="0" applyNumberFormat="1" applyFont="1" applyFill="1" applyBorder="1" applyAlignment="1">
      <alignment horizontal="center" vertical="center" wrapText="1"/>
    </xf>
    <xf numFmtId="177" fontId="68" fillId="22" borderId="16" xfId="0" applyNumberFormat="1" applyFont="1" applyFill="1" applyBorder="1" applyAlignment="1">
      <alignment horizontal="center" vertical="center" wrapText="1"/>
    </xf>
    <xf numFmtId="1" fontId="72" fillId="22" borderId="14" xfId="0" applyNumberFormat="1" applyFont="1" applyFill="1" applyBorder="1" applyAlignment="1">
      <alignment horizontal="right" vertical="center" wrapText="1"/>
    </xf>
    <xf numFmtId="1" fontId="72" fillId="22" borderId="16" xfId="0" applyNumberFormat="1" applyFont="1" applyFill="1" applyBorder="1" applyAlignment="1">
      <alignment horizontal="right" vertical="center" wrapText="1"/>
    </xf>
    <xf numFmtId="3" fontId="72" fillId="22" borderId="14" xfId="0" applyNumberFormat="1" applyFont="1" applyFill="1" applyBorder="1" applyAlignment="1">
      <alignment horizontal="right" vertical="center" wrapText="1"/>
    </xf>
    <xf numFmtId="3" fontId="72" fillId="22" borderId="16" xfId="0" applyNumberFormat="1" applyFont="1" applyFill="1" applyBorder="1" applyAlignment="1">
      <alignment horizontal="right" vertical="center" wrapText="1"/>
    </xf>
    <xf numFmtId="169" fontId="68" fillId="22" borderId="14" xfId="0" applyNumberFormat="1" applyFont="1" applyFill="1" applyBorder="1" applyAlignment="1">
      <alignment horizontal="right" vertical="center" wrapText="1"/>
    </xf>
    <xf numFmtId="169" fontId="68" fillId="22" borderId="16" xfId="0" applyNumberFormat="1" applyFont="1" applyFill="1" applyBorder="1" applyAlignment="1">
      <alignment horizontal="right" vertical="center" wrapText="1"/>
    </xf>
    <xf numFmtId="173" fontId="68" fillId="22" borderId="14" xfId="0" applyNumberFormat="1" applyFont="1" applyFill="1" applyBorder="1" applyAlignment="1">
      <alignment horizontal="center" vertical="center" wrapText="1"/>
    </xf>
    <xf numFmtId="173" fontId="68" fillId="22" borderId="16" xfId="0" applyNumberFormat="1" applyFont="1" applyFill="1" applyBorder="1" applyAlignment="1">
      <alignment horizontal="center" vertical="center" wrapText="1"/>
    </xf>
    <xf numFmtId="169" fontId="68" fillId="0" borderId="14" xfId="0" applyNumberFormat="1" applyFont="1" applyFill="1" applyBorder="1" applyAlignment="1">
      <alignment horizontal="right" vertical="center" wrapText="1"/>
    </xf>
    <xf numFmtId="169" fontId="68" fillId="0" borderId="16" xfId="0" applyNumberFormat="1" applyFont="1" applyFill="1" applyBorder="1" applyAlignment="1">
      <alignment horizontal="right" vertical="center" wrapText="1"/>
    </xf>
    <xf numFmtId="169" fontId="72" fillId="0" borderId="14" xfId="0" applyNumberFormat="1" applyFont="1" applyFill="1" applyBorder="1" applyAlignment="1">
      <alignment horizontal="right" vertical="center" wrapText="1"/>
    </xf>
    <xf numFmtId="169" fontId="72" fillId="0" borderId="16" xfId="0" applyNumberFormat="1" applyFont="1" applyFill="1" applyBorder="1" applyAlignment="1">
      <alignment horizontal="right" vertical="center" wrapText="1"/>
    </xf>
    <xf numFmtId="0" fontId="72" fillId="0" borderId="0" xfId="0" applyFont="1" applyFill="1" applyAlignment="1">
      <alignment horizontal="center" vertical="center"/>
    </xf>
    <xf numFmtId="0" fontId="74" fillId="0" borderId="0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0" fontId="72" fillId="0" borderId="0" xfId="0" applyFont="1" applyFill="1" applyBorder="1" applyAlignment="1">
      <alignment vertical="center"/>
    </xf>
    <xf numFmtId="0" fontId="68" fillId="0" borderId="0" xfId="0" applyFont="1" applyFill="1" applyAlignment="1">
      <alignment vertical="center" wrapText="1"/>
    </xf>
    <xf numFmtId="0" fontId="68" fillId="22" borderId="21" xfId="0" applyFont="1" applyFill="1" applyBorder="1" applyAlignment="1">
      <alignment horizontal="center" vertical="center" wrapText="1"/>
    </xf>
    <xf numFmtId="0" fontId="68" fillId="22" borderId="18" xfId="0" applyFont="1" applyFill="1" applyBorder="1" applyAlignment="1">
      <alignment horizontal="center" vertical="center" wrapText="1"/>
    </xf>
    <xf numFmtId="0" fontId="68" fillId="22" borderId="22" xfId="0" applyFont="1" applyFill="1" applyBorder="1" applyAlignment="1">
      <alignment horizontal="center" vertical="center" wrapText="1"/>
    </xf>
    <xf numFmtId="0" fontId="68" fillId="22" borderId="20" xfId="0" applyFont="1" applyFill="1" applyBorder="1" applyAlignment="1">
      <alignment horizontal="center" vertical="center" wrapText="1"/>
    </xf>
    <xf numFmtId="0" fontId="68" fillId="22" borderId="13" xfId="0" applyFont="1" applyFill="1" applyBorder="1" applyAlignment="1">
      <alignment horizontal="center" vertical="center" wrapText="1"/>
    </xf>
    <xf numFmtId="0" fontId="68" fillId="22" borderId="23" xfId="0" applyFont="1" applyFill="1" applyBorder="1" applyAlignment="1">
      <alignment horizontal="center" vertical="center" wrapText="1"/>
    </xf>
    <xf numFmtId="49" fontId="68" fillId="22" borderId="14" xfId="0" applyNumberFormat="1" applyFont="1" applyFill="1" applyBorder="1" applyAlignment="1">
      <alignment horizontal="center" vertical="center" wrapText="1"/>
    </xf>
    <xf numFmtId="49" fontId="68" fillId="22" borderId="15" xfId="0" applyNumberFormat="1" applyFont="1" applyFill="1" applyBorder="1" applyAlignment="1">
      <alignment horizontal="center" vertical="center" wrapText="1"/>
    </xf>
    <xf numFmtId="49" fontId="68" fillId="22" borderId="16" xfId="0" applyNumberFormat="1" applyFont="1" applyFill="1" applyBorder="1" applyAlignment="1">
      <alignment horizontal="center" vertical="center" wrapText="1"/>
    </xf>
    <xf numFmtId="49" fontId="68" fillId="22" borderId="21" xfId="0" applyNumberFormat="1" applyFont="1" applyFill="1" applyBorder="1" applyAlignment="1">
      <alignment horizontal="center" vertical="center" wrapText="1"/>
    </xf>
    <xf numFmtId="49" fontId="68" fillId="22" borderId="18" xfId="0" applyNumberFormat="1" applyFont="1" applyFill="1" applyBorder="1" applyAlignment="1">
      <alignment horizontal="center" vertical="center" wrapText="1"/>
    </xf>
    <xf numFmtId="49" fontId="68" fillId="22" borderId="22" xfId="0" applyNumberFormat="1" applyFont="1" applyFill="1" applyBorder="1" applyAlignment="1">
      <alignment horizontal="center" vertical="center" wrapText="1"/>
    </xf>
    <xf numFmtId="49" fontId="68" fillId="22" borderId="24" xfId="0" applyNumberFormat="1" applyFont="1" applyFill="1" applyBorder="1" applyAlignment="1">
      <alignment horizontal="center" vertical="center" wrapText="1"/>
    </xf>
    <xf numFmtId="49" fontId="68" fillId="22" borderId="0" xfId="0" applyNumberFormat="1" applyFont="1" applyFill="1" applyBorder="1" applyAlignment="1">
      <alignment horizontal="center" vertical="center" wrapText="1"/>
    </xf>
    <xf numFmtId="49" fontId="68" fillId="22" borderId="25" xfId="0" applyNumberFormat="1" applyFont="1" applyFill="1" applyBorder="1" applyAlignment="1">
      <alignment horizontal="center" vertical="center" wrapText="1"/>
    </xf>
    <xf numFmtId="49" fontId="68" fillId="22" borderId="20" xfId="0" applyNumberFormat="1" applyFont="1" applyFill="1" applyBorder="1" applyAlignment="1">
      <alignment horizontal="center" vertical="center" wrapText="1"/>
    </xf>
    <xf numFmtId="49" fontId="68" fillId="22" borderId="13" xfId="0" applyNumberFormat="1" applyFont="1" applyFill="1" applyBorder="1" applyAlignment="1">
      <alignment horizontal="center" vertical="center" wrapText="1"/>
    </xf>
    <xf numFmtId="49" fontId="68" fillId="22" borderId="23" xfId="0" applyNumberFormat="1" applyFont="1" applyFill="1" applyBorder="1" applyAlignment="1">
      <alignment horizontal="center" vertical="center" wrapText="1"/>
    </xf>
    <xf numFmtId="177" fontId="77" fillId="22" borderId="14" xfId="0" applyNumberFormat="1" applyFont="1" applyFill="1" applyBorder="1" applyAlignment="1">
      <alignment horizontal="center" vertical="center" wrapText="1"/>
    </xf>
    <xf numFmtId="177" fontId="77" fillId="22" borderId="15" xfId="0" applyNumberFormat="1" applyFont="1" applyFill="1" applyBorder="1" applyAlignment="1">
      <alignment horizontal="center" vertical="center" wrapText="1"/>
    </xf>
    <xf numFmtId="177" fontId="77" fillId="22" borderId="16" xfId="0" applyNumberFormat="1" applyFont="1" applyFill="1" applyBorder="1" applyAlignment="1">
      <alignment horizontal="center" vertical="center" wrapText="1"/>
    </xf>
    <xf numFmtId="179" fontId="68" fillId="22" borderId="15" xfId="0" applyNumberFormat="1" applyFont="1" applyFill="1" applyBorder="1" applyAlignment="1">
      <alignment horizontal="center" vertical="center" wrapText="1"/>
    </xf>
    <xf numFmtId="0" fontId="68" fillId="22" borderId="24" xfId="0" applyFont="1" applyFill="1" applyBorder="1" applyAlignment="1">
      <alignment horizontal="center" vertical="center" wrapText="1"/>
    </xf>
    <xf numFmtId="0" fontId="68" fillId="22" borderId="25" xfId="0" applyFont="1" applyFill="1" applyBorder="1" applyAlignment="1">
      <alignment horizontal="center" vertical="center" wrapText="1"/>
    </xf>
    <xf numFmtId="0" fontId="68" fillId="22" borderId="26" xfId="0" applyFont="1" applyFill="1" applyBorder="1" applyAlignment="1">
      <alignment horizontal="center" vertical="center"/>
    </xf>
    <xf numFmtId="0" fontId="68" fillId="22" borderId="26" xfId="0" applyFont="1" applyFill="1" applyBorder="1" applyAlignment="1">
      <alignment horizontal="center" vertical="center" wrapText="1"/>
    </xf>
    <xf numFmtId="3" fontId="72" fillId="22" borderId="14" xfId="0" applyNumberFormat="1" applyFont="1" applyFill="1" applyBorder="1" applyAlignment="1">
      <alignment horizontal="left" vertical="center" wrapText="1"/>
    </xf>
    <xf numFmtId="3" fontId="72" fillId="22" borderId="15" xfId="0" applyNumberFormat="1" applyFont="1" applyFill="1" applyBorder="1" applyAlignment="1">
      <alignment horizontal="left" vertical="center" wrapText="1"/>
    </xf>
    <xf numFmtId="3" fontId="72" fillId="22" borderId="16" xfId="0" applyNumberFormat="1" applyFont="1" applyFill="1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79" fontId="68" fillId="22" borderId="14" xfId="0" applyNumberFormat="1" applyFont="1" applyFill="1" applyBorder="1" applyAlignment="1">
      <alignment horizontal="right" wrapText="1"/>
    </xf>
    <xf numFmtId="179" fontId="68" fillId="22" borderId="15" xfId="0" applyNumberFormat="1" applyFont="1" applyFill="1" applyBorder="1" applyAlignment="1">
      <alignment horizontal="right" wrapText="1"/>
    </xf>
    <xf numFmtId="179" fontId="68" fillId="22" borderId="16" xfId="0" applyNumberFormat="1" applyFont="1" applyFill="1" applyBorder="1" applyAlignment="1">
      <alignment horizontal="right" wrapText="1"/>
    </xf>
    <xf numFmtId="0" fontId="72" fillId="22" borderId="13" xfId="0" applyFont="1" applyFill="1" applyBorder="1" applyAlignment="1">
      <alignment horizontal="right" vertical="center" wrapText="1"/>
    </xf>
    <xf numFmtId="0" fontId="69" fillId="22" borderId="13" xfId="0" applyFont="1" applyFill="1" applyBorder="1" applyAlignment="1">
      <alignment horizontal="right" vertical="center" wrapText="1"/>
    </xf>
    <xf numFmtId="0" fontId="68" fillId="22" borderId="0" xfId="0" applyFont="1" applyFill="1" applyBorder="1" applyAlignment="1">
      <alignment horizontal="center" vertical="center" wrapText="1"/>
    </xf>
    <xf numFmtId="0" fontId="68" fillId="22" borderId="14" xfId="0" applyFont="1" applyFill="1" applyBorder="1" applyAlignment="1">
      <alignment horizontal="center" vertical="center" wrapText="1" shrinkToFit="1"/>
    </xf>
    <xf numFmtId="0" fontId="68" fillId="22" borderId="16" xfId="0" applyFont="1" applyFill="1" applyBorder="1" applyAlignment="1">
      <alignment horizontal="center" vertical="center" wrapText="1" shrinkToFit="1"/>
    </xf>
    <xf numFmtId="3" fontId="68" fillId="22" borderId="14" xfId="0" applyNumberFormat="1" applyFont="1" applyFill="1" applyBorder="1" applyAlignment="1">
      <alignment horizontal="center" vertical="center" wrapText="1" shrinkToFit="1"/>
    </xf>
    <xf numFmtId="3" fontId="68" fillId="22" borderId="16" xfId="0" applyNumberFormat="1" applyFont="1" applyFill="1" applyBorder="1" applyAlignment="1">
      <alignment horizontal="center" vertical="center" wrapText="1" shrinkToFit="1"/>
    </xf>
    <xf numFmtId="0" fontId="72" fillId="22" borderId="0" xfId="0" applyFont="1" applyFill="1" applyAlignment="1">
      <alignment horizontal="right" vertical="center" wrapText="1"/>
    </xf>
    <xf numFmtId="0" fontId="75" fillId="22" borderId="0" xfId="0" applyFont="1" applyFill="1" applyAlignment="1">
      <alignment horizontal="right" vertical="center" wrapText="1"/>
    </xf>
    <xf numFmtId="49" fontId="68" fillId="22" borderId="14" xfId="0" applyNumberFormat="1" applyFont="1" applyFill="1" applyBorder="1" applyAlignment="1">
      <alignment horizontal="left" vertical="center" wrapText="1"/>
    </xf>
    <xf numFmtId="49" fontId="68" fillId="22" borderId="15" xfId="0" applyNumberFormat="1" applyFont="1" applyFill="1" applyBorder="1" applyAlignment="1">
      <alignment horizontal="left" vertical="center" wrapText="1"/>
    </xf>
    <xf numFmtId="49" fontId="68" fillId="22" borderId="16" xfId="0" applyNumberFormat="1" applyFont="1" applyFill="1" applyBorder="1" applyAlignment="1">
      <alignment horizontal="left" vertical="center" wrapText="1"/>
    </xf>
    <xf numFmtId="49" fontId="72" fillId="22" borderId="14" xfId="0" applyNumberFormat="1" applyFont="1" applyFill="1" applyBorder="1" applyAlignment="1">
      <alignment horizontal="left" vertical="center" wrapText="1"/>
    </xf>
    <xf numFmtId="49" fontId="72" fillId="22" borderId="15" xfId="0" applyNumberFormat="1" applyFont="1" applyFill="1" applyBorder="1" applyAlignment="1">
      <alignment horizontal="left" vertical="center" wrapText="1"/>
    </xf>
    <xf numFmtId="49" fontId="72" fillId="22" borderId="16" xfId="0" applyNumberFormat="1" applyFont="1" applyFill="1" applyBorder="1" applyAlignment="1">
      <alignment horizontal="left" vertical="center" wrapText="1"/>
    </xf>
    <xf numFmtId="49" fontId="72" fillId="22" borderId="14" xfId="0" applyNumberFormat="1" applyFont="1" applyFill="1" applyBorder="1" applyAlignment="1">
      <alignment horizontal="center" vertical="center" wrapText="1"/>
    </xf>
    <xf numFmtId="49" fontId="72" fillId="22" borderId="15" xfId="0" applyNumberFormat="1" applyFont="1" applyFill="1" applyBorder="1" applyAlignment="1">
      <alignment horizontal="center" vertical="center" wrapText="1"/>
    </xf>
    <xf numFmtId="49" fontId="72" fillId="22" borderId="16" xfId="0" applyNumberFormat="1" applyFont="1" applyFill="1" applyBorder="1" applyAlignment="1">
      <alignment horizontal="center" vertical="center" wrapText="1"/>
    </xf>
    <xf numFmtId="0" fontId="68" fillId="22" borderId="0" xfId="0" applyFont="1" applyFill="1" applyBorder="1" applyAlignment="1">
      <alignment horizontal="center"/>
    </xf>
    <xf numFmtId="0" fontId="74" fillId="22" borderId="0" xfId="0" applyFont="1" applyFill="1" applyBorder="1" applyAlignment="1">
      <alignment horizontal="center" vertical="center" wrapText="1"/>
    </xf>
    <xf numFmtId="0" fontId="67" fillId="0" borderId="0" xfId="0" applyFont="1" applyFill="1" applyAlignment="1">
      <alignment vertical="center" wrapText="1"/>
    </xf>
    <xf numFmtId="0" fontId="69" fillId="0" borderId="0" xfId="0" applyFont="1" applyAlignment="1">
      <alignment vertical="center" wrapText="1"/>
    </xf>
    <xf numFmtId="0" fontId="74" fillId="0" borderId="0" xfId="0" applyFont="1" applyFill="1" applyBorder="1" applyAlignment="1">
      <alignment horizont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72" fillId="0" borderId="14" xfId="0" applyFont="1" applyFill="1" applyBorder="1" applyAlignment="1">
      <alignment horizontal="center" vertical="center"/>
    </xf>
    <xf numFmtId="0" fontId="72" fillId="0" borderId="15" xfId="0" applyFont="1" applyFill="1" applyBorder="1" applyAlignment="1">
      <alignment horizontal="center" vertical="center"/>
    </xf>
    <xf numFmtId="0" fontId="72" fillId="0" borderId="16" xfId="0" applyFont="1" applyFill="1" applyBorder="1" applyAlignment="1">
      <alignment horizontal="center" vertical="center"/>
    </xf>
    <xf numFmtId="0" fontId="72" fillId="22" borderId="14" xfId="0" applyFont="1" applyFill="1" applyBorder="1" applyAlignment="1">
      <alignment horizontal="center" vertical="center" wrapText="1"/>
    </xf>
    <xf numFmtId="0" fontId="72" fillId="22" borderId="15" xfId="0" applyFont="1" applyFill="1" applyBorder="1" applyAlignment="1">
      <alignment horizontal="center" vertical="center" wrapText="1"/>
    </xf>
    <xf numFmtId="0" fontId="72" fillId="22" borderId="16" xfId="0" applyFont="1" applyFill="1" applyBorder="1" applyAlignment="1">
      <alignment horizontal="center" vertical="center" wrapText="1"/>
    </xf>
    <xf numFmtId="0" fontId="72" fillId="0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170" fontId="5" fillId="22" borderId="0" xfId="0" applyNumberFormat="1" applyFont="1" applyFill="1" applyBorder="1" applyAlignment="1">
      <alignment horizontal="center" vertical="center" wrapText="1"/>
    </xf>
    <xf numFmtId="170" fontId="5" fillId="22" borderId="0" xfId="0" quotePrefix="1" applyNumberFormat="1" applyFont="1" applyFill="1" applyBorder="1" applyAlignment="1">
      <alignment horizontal="center" vertical="center" wrapText="1"/>
    </xf>
    <xf numFmtId="0" fontId="76" fillId="0" borderId="0" xfId="0" applyFont="1" applyFill="1" applyBorder="1" applyAlignment="1">
      <alignment vertical="center"/>
    </xf>
    <xf numFmtId="0" fontId="5" fillId="0" borderId="19" xfId="0" applyFont="1" applyFill="1" applyBorder="1" applyAlignment="1">
      <alignment horizontal="center" vertical="center" wrapText="1" shrinkToFit="1"/>
    </xf>
    <xf numFmtId="0" fontId="5" fillId="0" borderId="17" xfId="0" applyFont="1" applyFill="1" applyBorder="1" applyAlignment="1">
      <alignment horizontal="center" vertical="center" wrapText="1" shrinkToFit="1"/>
    </xf>
    <xf numFmtId="0" fontId="5" fillId="22" borderId="0" xfId="0" applyFont="1" applyFill="1" applyBorder="1" applyAlignment="1">
      <alignment horizontal="center" vertical="center"/>
    </xf>
  </cellXfs>
  <cellStyles count="352">
    <cellStyle name="_Fakt_2" xfId="1"/>
    <cellStyle name="_rozhufrovka 2009" xfId="2"/>
    <cellStyle name="_АТиСТ 5а МТР липень 2008" xfId="3"/>
    <cellStyle name="_ПРГК сводний_" xfId="4"/>
    <cellStyle name="_УТГ" xfId="5"/>
    <cellStyle name="_Феодосия 5а МТР липень 2008" xfId="6"/>
    <cellStyle name="_ХТГ довідка." xfId="7"/>
    <cellStyle name="_Шебелинка 5а МТР липень 2008" xfId="8"/>
    <cellStyle name="20% - Accent1" xfId="9"/>
    <cellStyle name="20% - Accent2" xfId="10"/>
    <cellStyle name="20% - Accent3" xfId="11"/>
    <cellStyle name="20% - Accent4" xfId="12"/>
    <cellStyle name="20% - Accent5" xfId="13"/>
    <cellStyle name="20% - Accent6" xfId="14"/>
    <cellStyle name="20% - Акцент1 2" xfId="15"/>
    <cellStyle name="20% - Акцент1 3" xfId="16"/>
    <cellStyle name="20% - Акцент2 2" xfId="17"/>
    <cellStyle name="20% - Акцент2 3" xfId="18"/>
    <cellStyle name="20% - Акцент3 2" xfId="19"/>
    <cellStyle name="20% - Акцент3 3" xfId="20"/>
    <cellStyle name="20% - Акцент4 2" xfId="21"/>
    <cellStyle name="20% - Акцент4 3" xfId="22"/>
    <cellStyle name="20% - Акцент5 2" xfId="23"/>
    <cellStyle name="20% - Акцент5 3" xfId="24"/>
    <cellStyle name="20% - Акцент6 2" xfId="25"/>
    <cellStyle name="20% - Акцент6 3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 2" xfId="33"/>
    <cellStyle name="40% - Акцент1 3" xfId="34"/>
    <cellStyle name="40% - Акцент2 2" xfId="35"/>
    <cellStyle name="40% - Акцент2 3" xfId="36"/>
    <cellStyle name="40% - Акцент3 2" xfId="37"/>
    <cellStyle name="40% - Акцент3 3" xfId="38"/>
    <cellStyle name="40% - Акцент4 2" xfId="39"/>
    <cellStyle name="40% - Акцент4 3" xfId="40"/>
    <cellStyle name="40% - Акцент5 2" xfId="41"/>
    <cellStyle name="40% - Акцент5 3" xfId="42"/>
    <cellStyle name="40% - Акцент6 2" xfId="43"/>
    <cellStyle name="40% - Акцент6 3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60% - Акцент1 2" xfId="51"/>
    <cellStyle name="60% - Акцент1 3" xfId="52"/>
    <cellStyle name="60% - Акцент2 2" xfId="53"/>
    <cellStyle name="60% - Акцент2 3" xfId="54"/>
    <cellStyle name="60% - Акцент3 2" xfId="55"/>
    <cellStyle name="60% - Акцент3 3" xfId="56"/>
    <cellStyle name="60% - Акцент4 2" xfId="57"/>
    <cellStyle name="60% - Акцент4 3" xfId="58"/>
    <cellStyle name="60% - Акцент5 2" xfId="59"/>
    <cellStyle name="60% - Акцент5 3" xfId="60"/>
    <cellStyle name="60% - Акцент6 2" xfId="61"/>
    <cellStyle name="60% - Акцент6 3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Column-Header" xfId="72"/>
    <cellStyle name="Column-Header 2" xfId="73"/>
    <cellStyle name="Column-Header 3" xfId="74"/>
    <cellStyle name="Column-Header 4" xfId="75"/>
    <cellStyle name="Column-Header 5" xfId="76"/>
    <cellStyle name="Column-Header 6" xfId="77"/>
    <cellStyle name="Column-Header 7" xfId="78"/>
    <cellStyle name="Column-Header 7 2" xfId="79"/>
    <cellStyle name="Column-Header 8" xfId="80"/>
    <cellStyle name="Column-Header 8 2" xfId="81"/>
    <cellStyle name="Column-Header 9" xfId="82"/>
    <cellStyle name="Column-Header 9 2" xfId="83"/>
    <cellStyle name="Column-Header_Zvit rux-koshtiv 2010 Департамент " xfId="84"/>
    <cellStyle name="Define-Column" xfId="85"/>
    <cellStyle name="Define-Column 10" xfId="86"/>
    <cellStyle name="Define-Column 2" xfId="87"/>
    <cellStyle name="Define-Column 3" xfId="88"/>
    <cellStyle name="Define-Column 4" xfId="89"/>
    <cellStyle name="Define-Column 5" xfId="90"/>
    <cellStyle name="Define-Column 6" xfId="91"/>
    <cellStyle name="Define-Column 7" xfId="92"/>
    <cellStyle name="Define-Column 7 2" xfId="93"/>
    <cellStyle name="Define-Column 7 3" xfId="94"/>
    <cellStyle name="Define-Column 8" xfId="95"/>
    <cellStyle name="Define-Column 8 2" xfId="96"/>
    <cellStyle name="Define-Column 8 3" xfId="97"/>
    <cellStyle name="Define-Column 9" xfId="98"/>
    <cellStyle name="Define-Column 9 2" xfId="99"/>
    <cellStyle name="Define-Column 9 3" xfId="100"/>
    <cellStyle name="Define-Column_Zvit rux-koshtiv 2010 Департамент " xfId="101"/>
    <cellStyle name="Explanatory Text" xfId="102"/>
    <cellStyle name="FS10" xfId="103"/>
    <cellStyle name="Good" xfId="104"/>
    <cellStyle name="Heading 1" xfId="105"/>
    <cellStyle name="Heading 2" xfId="106"/>
    <cellStyle name="Heading 3" xfId="107"/>
    <cellStyle name="Heading 4" xfId="108"/>
    <cellStyle name="Hyperlink 2" xfId="109"/>
    <cellStyle name="Input" xfId="110"/>
    <cellStyle name="Level0" xfId="111"/>
    <cellStyle name="Level0 10" xfId="112"/>
    <cellStyle name="Level0 2" xfId="113"/>
    <cellStyle name="Level0 2 2" xfId="114"/>
    <cellStyle name="Level0 3" xfId="115"/>
    <cellStyle name="Level0 3 2" xfId="116"/>
    <cellStyle name="Level0 4" xfId="117"/>
    <cellStyle name="Level0 4 2" xfId="118"/>
    <cellStyle name="Level0 5" xfId="119"/>
    <cellStyle name="Level0 6" xfId="120"/>
    <cellStyle name="Level0 7" xfId="121"/>
    <cellStyle name="Level0 7 2" xfId="122"/>
    <cellStyle name="Level0 7 3" xfId="123"/>
    <cellStyle name="Level0 8" xfId="124"/>
    <cellStyle name="Level0 8 2" xfId="125"/>
    <cellStyle name="Level0 8 3" xfId="126"/>
    <cellStyle name="Level0 9" xfId="127"/>
    <cellStyle name="Level0 9 2" xfId="128"/>
    <cellStyle name="Level0 9 3" xfId="129"/>
    <cellStyle name="Level0_Zvit rux-koshtiv 2010 Департамент " xfId="130"/>
    <cellStyle name="Level1" xfId="131"/>
    <cellStyle name="Level1 2" xfId="132"/>
    <cellStyle name="Level1-Numbers" xfId="133"/>
    <cellStyle name="Level1-Numbers 2" xfId="134"/>
    <cellStyle name="Level1-Numbers-Hide" xfId="135"/>
    <cellStyle name="Level2" xfId="136"/>
    <cellStyle name="Level2 2" xfId="137"/>
    <cellStyle name="Level2-Hide" xfId="138"/>
    <cellStyle name="Level2-Hide 2" xfId="139"/>
    <cellStyle name="Level2-Numbers" xfId="140"/>
    <cellStyle name="Level2-Numbers 2" xfId="141"/>
    <cellStyle name="Level2-Numbers-Hide" xfId="142"/>
    <cellStyle name="Level3" xfId="143"/>
    <cellStyle name="Level3 2" xfId="144"/>
    <cellStyle name="Level3 3" xfId="145"/>
    <cellStyle name="Level3_План департамент_2010_1207" xfId="146"/>
    <cellStyle name="Level3-Hide" xfId="147"/>
    <cellStyle name="Level3-Hide 2" xfId="148"/>
    <cellStyle name="Level3-Numbers" xfId="149"/>
    <cellStyle name="Level3-Numbers 2" xfId="150"/>
    <cellStyle name="Level3-Numbers 3" xfId="151"/>
    <cellStyle name="Level3-Numbers_План департамент_2010_1207" xfId="152"/>
    <cellStyle name="Level3-Numbers-Hide" xfId="153"/>
    <cellStyle name="Level4" xfId="154"/>
    <cellStyle name="Level4 2" xfId="155"/>
    <cellStyle name="Level4-Hide" xfId="156"/>
    <cellStyle name="Level4-Hide 2" xfId="157"/>
    <cellStyle name="Level4-Numbers" xfId="158"/>
    <cellStyle name="Level4-Numbers 2" xfId="159"/>
    <cellStyle name="Level4-Numbers-Hide" xfId="160"/>
    <cellStyle name="Level5" xfId="161"/>
    <cellStyle name="Level5 2" xfId="162"/>
    <cellStyle name="Level5-Hide" xfId="163"/>
    <cellStyle name="Level5-Hide 2" xfId="164"/>
    <cellStyle name="Level5-Numbers" xfId="165"/>
    <cellStyle name="Level5-Numbers 2" xfId="166"/>
    <cellStyle name="Level5-Numbers-Hide" xfId="167"/>
    <cellStyle name="Level6" xfId="168"/>
    <cellStyle name="Level6 2" xfId="169"/>
    <cellStyle name="Level6-Hide" xfId="170"/>
    <cellStyle name="Level6-Hide 2" xfId="171"/>
    <cellStyle name="Level6-Numbers" xfId="172"/>
    <cellStyle name="Level6-Numbers 2" xfId="173"/>
    <cellStyle name="Level7" xfId="174"/>
    <cellStyle name="Level7-Hide" xfId="175"/>
    <cellStyle name="Level7-Numbers" xfId="176"/>
    <cellStyle name="Linked Cell" xfId="177"/>
    <cellStyle name="Neutral" xfId="178"/>
    <cellStyle name="Normal 2" xfId="179"/>
    <cellStyle name="Normal_GSE DCF_Model_31_07_09 final" xfId="180"/>
    <cellStyle name="Note" xfId="181"/>
    <cellStyle name="Number-Cells" xfId="182"/>
    <cellStyle name="Number-Cells-Column2" xfId="183"/>
    <cellStyle name="Number-Cells-Column5" xfId="184"/>
    <cellStyle name="Output" xfId="185"/>
    <cellStyle name="Row-Header" xfId="186"/>
    <cellStyle name="Row-Header 2" xfId="187"/>
    <cellStyle name="Title" xfId="188"/>
    <cellStyle name="Total" xfId="189"/>
    <cellStyle name="Warning Text" xfId="190"/>
    <cellStyle name="Акцент1 2" xfId="191"/>
    <cellStyle name="Акцент1 3" xfId="192"/>
    <cellStyle name="Акцент2 2" xfId="193"/>
    <cellStyle name="Акцент2 3" xfId="194"/>
    <cellStyle name="Акцент3 2" xfId="195"/>
    <cellStyle name="Акцент3 3" xfId="196"/>
    <cellStyle name="Акцент4 2" xfId="197"/>
    <cellStyle name="Акцент4 3" xfId="198"/>
    <cellStyle name="Акцент5 2" xfId="199"/>
    <cellStyle name="Акцент5 3" xfId="200"/>
    <cellStyle name="Акцент6 2" xfId="201"/>
    <cellStyle name="Акцент6 3" xfId="202"/>
    <cellStyle name="Ввод  2" xfId="203"/>
    <cellStyle name="Ввод  3" xfId="204"/>
    <cellStyle name="Вывод 2" xfId="205"/>
    <cellStyle name="Вывод 3" xfId="206"/>
    <cellStyle name="Вычисление 2" xfId="207"/>
    <cellStyle name="Вычисление 3" xfId="208"/>
    <cellStyle name="Денежный 2" xfId="209"/>
    <cellStyle name="Заголовок 1 2" xfId="210"/>
    <cellStyle name="Заголовок 1 3" xfId="211"/>
    <cellStyle name="Заголовок 2 2" xfId="212"/>
    <cellStyle name="Заголовок 2 3" xfId="213"/>
    <cellStyle name="Заголовок 3 2" xfId="214"/>
    <cellStyle name="Заголовок 3 3" xfId="215"/>
    <cellStyle name="Заголовок 4 2" xfId="216"/>
    <cellStyle name="Заголовок 4 3" xfId="217"/>
    <cellStyle name="Звичайний 2" xfId="218"/>
    <cellStyle name="Итог 2" xfId="219"/>
    <cellStyle name="Итог 3" xfId="220"/>
    <cellStyle name="Контрольная ячейка 2" xfId="221"/>
    <cellStyle name="Контрольная ячейка 3" xfId="222"/>
    <cellStyle name="Название 2" xfId="223"/>
    <cellStyle name="Название 3" xfId="224"/>
    <cellStyle name="Нейтральный 2" xfId="225"/>
    <cellStyle name="Нейтральный 3" xfId="226"/>
    <cellStyle name="Обычный" xfId="0" builtinId="0"/>
    <cellStyle name="Обычный 10" xfId="227"/>
    <cellStyle name="Обычный 11" xfId="228"/>
    <cellStyle name="Обычный 12" xfId="229"/>
    <cellStyle name="Обычный 13" xfId="230"/>
    <cellStyle name="Обычный 14" xfId="231"/>
    <cellStyle name="Обычный 15" xfId="232"/>
    <cellStyle name="Обычный 16" xfId="233"/>
    <cellStyle name="Обычный 17" xfId="234"/>
    <cellStyle name="Обычный 18" xfId="235"/>
    <cellStyle name="Обычный 2" xfId="236"/>
    <cellStyle name="Обычный 2 10" xfId="237"/>
    <cellStyle name="Обычный 2 11" xfId="238"/>
    <cellStyle name="Обычный 2 12" xfId="239"/>
    <cellStyle name="Обычный 2 13" xfId="240"/>
    <cellStyle name="Обычный 2 14" xfId="241"/>
    <cellStyle name="Обычный 2 15" xfId="242"/>
    <cellStyle name="Обычный 2 16" xfId="243"/>
    <cellStyle name="Обычный 2 2" xfId="244"/>
    <cellStyle name="Обычный 2 2 2" xfId="245"/>
    <cellStyle name="Обычный 2 2 3" xfId="246"/>
    <cellStyle name="Обычный 2 2_Расшифровка прочих" xfId="247"/>
    <cellStyle name="Обычный 2 3" xfId="248"/>
    <cellStyle name="Обычный 2 4" xfId="249"/>
    <cellStyle name="Обычный 2 5" xfId="250"/>
    <cellStyle name="Обычный 2 6" xfId="251"/>
    <cellStyle name="Обычный 2 7" xfId="252"/>
    <cellStyle name="Обычный 2 8" xfId="253"/>
    <cellStyle name="Обычный 2 9" xfId="254"/>
    <cellStyle name="Обычный 2_2604-2010" xfId="255"/>
    <cellStyle name="Обычный 3" xfId="256"/>
    <cellStyle name="Обычный 3 10" xfId="257"/>
    <cellStyle name="Обычный 3 11" xfId="258"/>
    <cellStyle name="Обычный 3 12" xfId="259"/>
    <cellStyle name="Обычный 3 13" xfId="260"/>
    <cellStyle name="Обычный 3 14" xfId="261"/>
    <cellStyle name="Обычный 3 2" xfId="262"/>
    <cellStyle name="Обычный 3 3" xfId="263"/>
    <cellStyle name="Обычный 3 4" xfId="264"/>
    <cellStyle name="Обычный 3 5" xfId="265"/>
    <cellStyle name="Обычный 3 6" xfId="266"/>
    <cellStyle name="Обычный 3 7" xfId="267"/>
    <cellStyle name="Обычный 3 8" xfId="268"/>
    <cellStyle name="Обычный 3 9" xfId="269"/>
    <cellStyle name="Обычный 3_Дефицит_7 млрд_0608_бс" xfId="270"/>
    <cellStyle name="Обычный 4" xfId="271"/>
    <cellStyle name="Обычный 5" xfId="272"/>
    <cellStyle name="Обычный 5 2" xfId="273"/>
    <cellStyle name="Обычный 6" xfId="274"/>
    <cellStyle name="Обычный 6 2" xfId="275"/>
    <cellStyle name="Обычный 6 3" xfId="276"/>
    <cellStyle name="Обычный 6 4" xfId="277"/>
    <cellStyle name="Обычный 6_Дефицит_7 млрд_0608_бс" xfId="278"/>
    <cellStyle name="Обычный 7" xfId="279"/>
    <cellStyle name="Обычный 7 2" xfId="280"/>
    <cellStyle name="Обычный 8" xfId="281"/>
    <cellStyle name="Обычный 9" xfId="282"/>
    <cellStyle name="Обычный 9 2" xfId="283"/>
    <cellStyle name="Плохой 2" xfId="284"/>
    <cellStyle name="Плохой 3" xfId="285"/>
    <cellStyle name="Пояснение 2" xfId="286"/>
    <cellStyle name="Пояснение 3" xfId="287"/>
    <cellStyle name="Примечание 2" xfId="288"/>
    <cellStyle name="Примечание 3" xfId="289"/>
    <cellStyle name="Процентный 2" xfId="290"/>
    <cellStyle name="Процентный 2 10" xfId="291"/>
    <cellStyle name="Процентный 2 11" xfId="292"/>
    <cellStyle name="Процентный 2 12" xfId="293"/>
    <cellStyle name="Процентный 2 13" xfId="294"/>
    <cellStyle name="Процентный 2 14" xfId="295"/>
    <cellStyle name="Процентный 2 15" xfId="296"/>
    <cellStyle name="Процентный 2 16" xfId="297"/>
    <cellStyle name="Процентный 2 2" xfId="298"/>
    <cellStyle name="Процентный 2 3" xfId="299"/>
    <cellStyle name="Процентный 2 4" xfId="300"/>
    <cellStyle name="Процентный 2 5" xfId="301"/>
    <cellStyle name="Процентный 2 6" xfId="302"/>
    <cellStyle name="Процентный 2 7" xfId="303"/>
    <cellStyle name="Процентный 2 8" xfId="304"/>
    <cellStyle name="Процентный 2 9" xfId="305"/>
    <cellStyle name="Процентный 3" xfId="306"/>
    <cellStyle name="Процентный 4" xfId="307"/>
    <cellStyle name="Процентный 4 2" xfId="308"/>
    <cellStyle name="Связанная ячейка 2" xfId="309"/>
    <cellStyle name="Связанная ячейка 3" xfId="310"/>
    <cellStyle name="Стиль 1" xfId="311"/>
    <cellStyle name="Стиль 1 2" xfId="312"/>
    <cellStyle name="Стиль 1 3" xfId="313"/>
    <cellStyle name="Стиль 1 4" xfId="314"/>
    <cellStyle name="Стиль 1 5" xfId="315"/>
    <cellStyle name="Стиль 1 6" xfId="316"/>
    <cellStyle name="Стиль 1 7" xfId="317"/>
    <cellStyle name="Текст предупреждения 2" xfId="318"/>
    <cellStyle name="Текст предупреждения 3" xfId="319"/>
    <cellStyle name="Тысячи [0]_1.62" xfId="320"/>
    <cellStyle name="Тысячи_1.62" xfId="321"/>
    <cellStyle name="Финансовый 2" xfId="322"/>
    <cellStyle name="Финансовый 2 10" xfId="323"/>
    <cellStyle name="Финансовый 2 11" xfId="324"/>
    <cellStyle name="Финансовый 2 12" xfId="325"/>
    <cellStyle name="Финансовый 2 13" xfId="326"/>
    <cellStyle name="Финансовый 2 14" xfId="327"/>
    <cellStyle name="Финансовый 2 15" xfId="328"/>
    <cellStyle name="Финансовый 2 16" xfId="329"/>
    <cellStyle name="Финансовый 2 17" xfId="330"/>
    <cellStyle name="Финансовый 2 2" xfId="331"/>
    <cellStyle name="Финансовый 2 3" xfId="332"/>
    <cellStyle name="Финансовый 2 4" xfId="333"/>
    <cellStyle name="Финансовый 2 5" xfId="334"/>
    <cellStyle name="Финансовый 2 6" xfId="335"/>
    <cellStyle name="Финансовый 2 7" xfId="336"/>
    <cellStyle name="Финансовый 2 8" xfId="337"/>
    <cellStyle name="Финансовый 2 9" xfId="338"/>
    <cellStyle name="Финансовый 3" xfId="339"/>
    <cellStyle name="Финансовый 3 2" xfId="340"/>
    <cellStyle name="Финансовый 4" xfId="341"/>
    <cellStyle name="Финансовый 4 2" xfId="342"/>
    <cellStyle name="Финансовый 4 3" xfId="343"/>
    <cellStyle name="Финансовый 5" xfId="344"/>
    <cellStyle name="Финансовый 6" xfId="345"/>
    <cellStyle name="Финансовый 7" xfId="346"/>
    <cellStyle name="Хороший 2" xfId="347"/>
    <cellStyle name="Хороший 3" xfId="348"/>
    <cellStyle name="числовой" xfId="349"/>
    <cellStyle name="Ю" xfId="350"/>
    <cellStyle name="Ю-FreeSet_10" xfId="35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26" Type="http://schemas.openxmlformats.org/officeDocument/2006/relationships/externalLink" Target="externalLinks/externalLink12.xml"/><Relationship Id="rId39" Type="http://schemas.openxmlformats.org/officeDocument/2006/relationships/externalLink" Target="externalLinks/externalLink25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7.xml"/><Relationship Id="rId34" Type="http://schemas.openxmlformats.org/officeDocument/2006/relationships/externalLink" Target="externalLinks/externalLink20.xml"/><Relationship Id="rId42" Type="http://schemas.openxmlformats.org/officeDocument/2006/relationships/externalLink" Target="externalLinks/externalLink28.xml"/><Relationship Id="rId47" Type="http://schemas.openxmlformats.org/officeDocument/2006/relationships/externalLink" Target="externalLinks/externalLink33.xml"/><Relationship Id="rId50" Type="http://schemas.openxmlformats.org/officeDocument/2006/relationships/externalLink" Target="externalLinks/externalLink36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externalLink" Target="externalLinks/externalLink11.xml"/><Relationship Id="rId33" Type="http://schemas.openxmlformats.org/officeDocument/2006/relationships/externalLink" Target="externalLinks/externalLink19.xml"/><Relationship Id="rId38" Type="http://schemas.openxmlformats.org/officeDocument/2006/relationships/externalLink" Target="externalLinks/externalLink24.xml"/><Relationship Id="rId46" Type="http://schemas.openxmlformats.org/officeDocument/2006/relationships/externalLink" Target="externalLinks/externalLink3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29" Type="http://schemas.openxmlformats.org/officeDocument/2006/relationships/externalLink" Target="externalLinks/externalLink15.xml"/><Relationship Id="rId41" Type="http://schemas.openxmlformats.org/officeDocument/2006/relationships/externalLink" Target="externalLinks/externalLink27.xml"/><Relationship Id="rId54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0.xml"/><Relationship Id="rId32" Type="http://schemas.openxmlformats.org/officeDocument/2006/relationships/externalLink" Target="externalLinks/externalLink18.xml"/><Relationship Id="rId37" Type="http://schemas.openxmlformats.org/officeDocument/2006/relationships/externalLink" Target="externalLinks/externalLink23.xml"/><Relationship Id="rId40" Type="http://schemas.openxmlformats.org/officeDocument/2006/relationships/externalLink" Target="externalLinks/externalLink26.xml"/><Relationship Id="rId45" Type="http://schemas.openxmlformats.org/officeDocument/2006/relationships/externalLink" Target="externalLinks/externalLink31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externalLink" Target="externalLinks/externalLink9.xml"/><Relationship Id="rId28" Type="http://schemas.openxmlformats.org/officeDocument/2006/relationships/externalLink" Target="externalLinks/externalLink14.xml"/><Relationship Id="rId36" Type="http://schemas.openxmlformats.org/officeDocument/2006/relationships/externalLink" Target="externalLinks/externalLink22.xml"/><Relationship Id="rId49" Type="http://schemas.openxmlformats.org/officeDocument/2006/relationships/externalLink" Target="externalLinks/externalLink35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31" Type="http://schemas.openxmlformats.org/officeDocument/2006/relationships/externalLink" Target="externalLinks/externalLink17.xml"/><Relationship Id="rId44" Type="http://schemas.openxmlformats.org/officeDocument/2006/relationships/externalLink" Target="externalLinks/externalLink30.xml"/><Relationship Id="rId52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8.xml"/><Relationship Id="rId27" Type="http://schemas.openxmlformats.org/officeDocument/2006/relationships/externalLink" Target="externalLinks/externalLink13.xml"/><Relationship Id="rId30" Type="http://schemas.openxmlformats.org/officeDocument/2006/relationships/externalLink" Target="externalLinks/externalLink16.xml"/><Relationship Id="rId35" Type="http://schemas.openxmlformats.org/officeDocument/2006/relationships/externalLink" Target="externalLinks/externalLink21.xml"/><Relationship Id="rId43" Type="http://schemas.openxmlformats.org/officeDocument/2006/relationships/externalLink" Target="externalLinks/externalLink29.xml"/><Relationship Id="rId48" Type="http://schemas.openxmlformats.org/officeDocument/2006/relationships/externalLink" Target="externalLinks/externalLink34.xml"/><Relationship Id="rId8" Type="http://schemas.openxmlformats.org/officeDocument/2006/relationships/worksheet" Target="worksheets/sheet8.xml"/><Relationship Id="rId51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riadna\Sum_po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6;&#1088;&#1090;&#1080;&#1088;&#1086;&#1074;&#1082;&#1072;/&#1056;&#1072;&#1073;&#1086;&#1095;&#1080;&#1077;%20&#1076;&#1086;&#1082;&#1091;&#1084;&#1077;&#1085;&#1090;&#1099;/&#1050;&#1055;%20&#1042;&#1052;&#1056;/&#1060;&#1110;&#1085;&#1072;&#1085;&#1089;&#1086;&#1074;&#1110;%20&#1087;&#1083;&#1072;&#1085;&#1080;/&#1060;&#1055;/2022%20&#1088;&#1110;&#1082;/24_Radio_company_City_under_Bug/01_Financial_plan_2022_Radio_10_02_2022_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  <sheetName val="адмін (2)"/>
      <sheetName val="Лист 1"/>
      <sheetName val="Real_GDP_&amp;_Real_IP_(u)"/>
      <sheetName val="Real_GDP_&amp;_Real_IP_(e)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/>
      <sheetData sheetId="8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  <sheetName val="попер_роз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Лист1"/>
      <sheetName val="МТР все 2"/>
      <sheetName val="Inform"/>
      <sheetName val="7  інші витрати"/>
      <sheetName val="Правила ДДС"/>
      <sheetName val="_ф3"/>
      <sheetName val="_Ф4"/>
      <sheetName val="_Ф5"/>
      <sheetName val="Ф7_цены"/>
      <sheetName val="Ф8_цен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Infor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7  інші витрати"/>
    </sheetNames>
    <sheetDataSet>
      <sheetData sheetId="0"/>
      <sheetData sheetId="1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попер_роз"/>
      <sheetName val="Лист1"/>
      <sheetName val="МТР все 2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3"/>
      <sheetName val="GDP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7  інші витрат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7  Інші витрати"/>
      <sheetName val="Ф2"/>
      <sheetName val="Inform"/>
      <sheetName val="Ini"/>
      <sheetName val="Setup"/>
      <sheetName val="200"/>
      <sheetName val="199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7  інші витрати"/>
    </sheetNames>
    <sheetDataSet>
      <sheetData sheetId="0" refreshError="1"/>
      <sheetData sheetId="1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  <sheetName val="7  інші витрати"/>
      <sheetName val="МТР Газ України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Лист1"/>
      <sheetName val="МТР все 2"/>
      <sheetName val="попер_роз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  <sheetName val="МТР Газ України"/>
      <sheetName val="7  інші витрати"/>
      <sheetName val="Infor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7  інші витрати"/>
      <sheetName val="Ener "/>
      <sheetName val="Лист1"/>
      <sheetName val="ТРП"/>
      <sheetName val="МТР все 2"/>
      <sheetName val="МТР_Газ_України"/>
      <sheetName val="МТР Апарат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Inform"/>
      <sheetName val="812"/>
      <sheetName val="Ф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1993"/>
      <sheetName val="МТР Газ України"/>
      <sheetName val="Inform"/>
      <sheetName val="7  інші витрати"/>
      <sheetName val="БАЗА  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gdp"/>
      <sheetName val="199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  <sheetName val="Лист1"/>
      <sheetName val="consolidation hq formatted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  <sheetName val="МТР Газ України"/>
      <sheetName val="Ener "/>
      <sheetName val="Технич лист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  <sheetName val="МТР Газ України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  <sheetName val="Рабоч"/>
      <sheetName val="11)423+424"/>
      <sheetName val="Chart_of_accs"/>
      <sheetName val="Лист1"/>
      <sheetName val="База"/>
      <sheetName val="база  "/>
      <sheetName val="банк"/>
      <sheetName val="дез"/>
      <sheetName val="связь"/>
      <sheetName val="компод"/>
      <sheetName val="пож"/>
      <sheetName val="проезд"/>
      <sheetName val="страх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Осн. фін. пок."/>
      <sheetName val="I. Фін результат"/>
      <sheetName val="Розшифровка до Формування"/>
      <sheetName val="ІІ. Розр. з бюджетом"/>
      <sheetName val="Розшифровка до розр з бюдж"/>
      <sheetName val="ІІІ. Рух грош. коштів"/>
      <sheetName val="Розшифровка до Руху"/>
      <sheetName val="IV. Кап. інвестиції"/>
      <sheetName val="Розшифровка кап"/>
      <sheetName val=" V. Коефіцієнти"/>
      <sheetName val="6.1. Інша інфо_1"/>
      <sheetName val="6.2. Інша інфо_2"/>
      <sheetName val="VII Статутн капіт"/>
      <sheetName val="Розшифровка статутний"/>
    </sheetNames>
    <sheetDataSet>
      <sheetData sheetId="0"/>
      <sheetData sheetId="1">
        <row r="8">
          <cell r="F8">
            <v>265.5</v>
          </cell>
          <cell r="G8">
            <v>135.19999999999999</v>
          </cell>
          <cell r="H8">
            <v>39.9</v>
          </cell>
          <cell r="I8">
            <v>15.3</v>
          </cell>
          <cell r="J8">
            <v>75.099999999999994</v>
          </cell>
        </row>
        <row r="9">
          <cell r="F9">
            <v>-7331.5999999999995</v>
          </cell>
          <cell r="G9">
            <v>-1833.7</v>
          </cell>
          <cell r="H9">
            <v>-1831.5500000000002</v>
          </cell>
          <cell r="I9">
            <v>-1833.65</v>
          </cell>
          <cell r="J9">
            <v>-1832.6999999999998</v>
          </cell>
        </row>
        <row r="10">
          <cell r="F10">
            <v>-157.6</v>
          </cell>
          <cell r="G10">
            <v>-40.1</v>
          </cell>
          <cell r="H10">
            <v>-37.799999999999997</v>
          </cell>
          <cell r="I10">
            <v>-39.799999999999997</v>
          </cell>
          <cell r="J10">
            <v>-39.9</v>
          </cell>
        </row>
        <row r="11">
          <cell r="F11">
            <v>-81.099999999999994</v>
          </cell>
          <cell r="G11">
            <v>-20.2</v>
          </cell>
          <cell r="H11">
            <v>-20.3</v>
          </cell>
          <cell r="I11">
            <v>-20.3</v>
          </cell>
          <cell r="J11">
            <v>-20.3</v>
          </cell>
        </row>
        <row r="12">
          <cell r="F12">
            <v>-107.9</v>
          </cell>
          <cell r="G12">
            <v>-26.9</v>
          </cell>
          <cell r="H12">
            <v>-27</v>
          </cell>
          <cell r="I12">
            <v>-27</v>
          </cell>
          <cell r="J12">
            <v>-27</v>
          </cell>
        </row>
        <row r="13">
          <cell r="F13">
            <v>-5215.8</v>
          </cell>
          <cell r="G13">
            <v>-1303.9000000000001</v>
          </cell>
          <cell r="H13">
            <v>-1303.9000000000001</v>
          </cell>
          <cell r="I13">
            <v>-1304</v>
          </cell>
          <cell r="J13">
            <v>-1304</v>
          </cell>
        </row>
        <row r="14">
          <cell r="F14">
            <v>-1147.5999999999999</v>
          </cell>
          <cell r="G14">
            <v>-286.89999999999998</v>
          </cell>
          <cell r="H14">
            <v>-286.89999999999998</v>
          </cell>
          <cell r="I14">
            <v>-286.89999999999998</v>
          </cell>
          <cell r="J14">
            <v>-286.89999999999998</v>
          </cell>
        </row>
        <row r="15">
          <cell r="F15">
            <v>0</v>
          </cell>
          <cell r="G15" t="str">
            <v>(    )</v>
          </cell>
          <cell r="H15" t="str">
            <v>(    )</v>
          </cell>
          <cell r="I15" t="str">
            <v>(    )</v>
          </cell>
          <cell r="J15" t="str">
            <v>(    )</v>
          </cell>
        </row>
        <row r="16">
          <cell r="F16">
            <v>-87</v>
          </cell>
          <cell r="G16">
            <v>-22</v>
          </cell>
          <cell r="H16">
            <v>-22</v>
          </cell>
          <cell r="I16">
            <v>-22</v>
          </cell>
          <cell r="J16">
            <v>-21</v>
          </cell>
        </row>
        <row r="17">
          <cell r="F17">
            <v>-534.6</v>
          </cell>
          <cell r="G17">
            <v>-133.69999999999999</v>
          </cell>
          <cell r="H17">
            <v>-133.65</v>
          </cell>
          <cell r="I17">
            <v>-133.65</v>
          </cell>
          <cell r="J17">
            <v>-133.6</v>
          </cell>
        </row>
        <row r="18">
          <cell r="F18">
            <v>-7066.0999999999995</v>
          </cell>
          <cell r="G18">
            <v>-1698.5</v>
          </cell>
          <cell r="H18">
            <v>-1791.65</v>
          </cell>
          <cell r="I18">
            <v>-1818.3500000000001</v>
          </cell>
          <cell r="J18">
            <v>-1757.6</v>
          </cell>
        </row>
        <row r="19">
          <cell r="F19">
            <v>-1606.6</v>
          </cell>
          <cell r="G19">
            <v>-401.1</v>
          </cell>
          <cell r="H19">
            <v>-403.20000000000005</v>
          </cell>
          <cell r="I19">
            <v>-401.20000000000005</v>
          </cell>
          <cell r="J19">
            <v>-401.1</v>
          </cell>
        </row>
        <row r="20">
          <cell r="F20">
            <v>0</v>
          </cell>
          <cell r="G20" t="str">
            <v>(    )</v>
          </cell>
          <cell r="H20" t="str">
            <v>(    )</v>
          </cell>
          <cell r="I20" t="str">
            <v>(    )</v>
          </cell>
          <cell r="J20" t="str">
            <v>(    )</v>
          </cell>
        </row>
        <row r="21">
          <cell r="F21">
            <v>0</v>
          </cell>
          <cell r="G21" t="str">
            <v>(    )</v>
          </cell>
          <cell r="H21" t="str">
            <v>(    )</v>
          </cell>
          <cell r="I21" t="str">
            <v>(    )</v>
          </cell>
          <cell r="J21" t="str">
            <v>(    )</v>
          </cell>
        </row>
        <row r="22">
          <cell r="F22">
            <v>0</v>
          </cell>
          <cell r="G22" t="str">
            <v>(    )</v>
          </cell>
          <cell r="H22" t="str">
            <v>(    )</v>
          </cell>
          <cell r="I22" t="str">
            <v>(    )</v>
          </cell>
          <cell r="J22" t="str">
            <v>(    )</v>
          </cell>
        </row>
        <row r="23">
          <cell r="F23">
            <v>0</v>
          </cell>
          <cell r="G23" t="str">
            <v>(    )</v>
          </cell>
          <cell r="H23" t="str">
            <v>(    )</v>
          </cell>
          <cell r="I23" t="str">
            <v>(    )</v>
          </cell>
          <cell r="J23" t="str">
            <v>(    )</v>
          </cell>
        </row>
        <row r="24">
          <cell r="F24">
            <v>-15</v>
          </cell>
          <cell r="G24">
            <v>-3.7</v>
          </cell>
          <cell r="H24">
            <v>-3.8</v>
          </cell>
          <cell r="I24">
            <v>-3.8</v>
          </cell>
          <cell r="J24">
            <v>-3.7</v>
          </cell>
        </row>
        <row r="25">
          <cell r="F25">
            <v>-1280</v>
          </cell>
          <cell r="G25">
            <v>-320</v>
          </cell>
          <cell r="H25">
            <v>-320</v>
          </cell>
          <cell r="I25">
            <v>-320</v>
          </cell>
          <cell r="J25">
            <v>-320</v>
          </cell>
        </row>
        <row r="26">
          <cell r="F26">
            <v>-281.60000000000002</v>
          </cell>
          <cell r="G26">
            <v>-70.400000000000006</v>
          </cell>
          <cell r="H26">
            <v>-70.400000000000006</v>
          </cell>
          <cell r="I26">
            <v>-70.400000000000006</v>
          </cell>
          <cell r="J26">
            <v>-70.400000000000006</v>
          </cell>
        </row>
        <row r="27">
          <cell r="F27">
            <v>-8</v>
          </cell>
          <cell r="G27">
            <v>-2</v>
          </cell>
          <cell r="H27">
            <v>-2</v>
          </cell>
          <cell r="I27">
            <v>-2</v>
          </cell>
          <cell r="J27">
            <v>-2</v>
          </cell>
        </row>
        <row r="28">
          <cell r="F28">
            <v>0</v>
          </cell>
          <cell r="G28" t="str">
            <v>(    )</v>
          </cell>
          <cell r="H28" t="str">
            <v>(    )</v>
          </cell>
          <cell r="I28" t="str">
            <v>(    )</v>
          </cell>
          <cell r="J28" t="str">
            <v>(    )</v>
          </cell>
        </row>
        <row r="29">
          <cell r="F29">
            <v>-2</v>
          </cell>
          <cell r="G29" t="str">
            <v>(    )</v>
          </cell>
          <cell r="H29">
            <v>-2</v>
          </cell>
          <cell r="I29" t="str">
            <v>(    )</v>
          </cell>
          <cell r="J29" t="str">
            <v>(    )</v>
          </cell>
        </row>
        <row r="30">
          <cell r="F30">
            <v>0</v>
          </cell>
          <cell r="G30" t="str">
            <v>(    )</v>
          </cell>
          <cell r="H30" t="str">
            <v>(    )</v>
          </cell>
          <cell r="I30" t="str">
            <v>(    )</v>
          </cell>
          <cell r="J30" t="str">
            <v>(    )</v>
          </cell>
        </row>
        <row r="31">
          <cell r="F31">
            <v>0</v>
          </cell>
          <cell r="G31" t="str">
            <v>(    )</v>
          </cell>
          <cell r="H31" t="str">
            <v>(    )</v>
          </cell>
          <cell r="I31" t="str">
            <v>(    )</v>
          </cell>
          <cell r="J31" t="str">
            <v>(    )</v>
          </cell>
        </row>
        <row r="32">
          <cell r="F32">
            <v>0</v>
          </cell>
          <cell r="G32" t="str">
            <v>(    )</v>
          </cell>
          <cell r="H32" t="str">
            <v>(    )</v>
          </cell>
          <cell r="I32" t="str">
            <v>(    )</v>
          </cell>
          <cell r="J32" t="str">
            <v>(    )</v>
          </cell>
        </row>
        <row r="33">
          <cell r="F33">
            <v>0</v>
          </cell>
          <cell r="G33" t="str">
            <v>(    )</v>
          </cell>
          <cell r="H33" t="str">
            <v>(    )</v>
          </cell>
          <cell r="I33" t="str">
            <v>(    )</v>
          </cell>
          <cell r="J33" t="str">
            <v>(    )</v>
          </cell>
        </row>
        <row r="34">
          <cell r="F34">
            <v>0</v>
          </cell>
          <cell r="G34" t="str">
            <v>(    )</v>
          </cell>
          <cell r="H34" t="str">
            <v>(    )</v>
          </cell>
          <cell r="I34" t="str">
            <v>(    )</v>
          </cell>
          <cell r="J34" t="str">
            <v>(    )</v>
          </cell>
        </row>
        <row r="35">
          <cell r="F35">
            <v>0</v>
          </cell>
          <cell r="G35" t="str">
            <v>(    )</v>
          </cell>
          <cell r="H35" t="str">
            <v>(    )</v>
          </cell>
          <cell r="I35" t="str">
            <v>(    )</v>
          </cell>
          <cell r="J35" t="str">
            <v>(    )</v>
          </cell>
        </row>
        <row r="36">
          <cell r="F36">
            <v>0</v>
          </cell>
          <cell r="G36" t="str">
            <v>(    )</v>
          </cell>
          <cell r="H36" t="str">
            <v>(    )</v>
          </cell>
          <cell r="I36" t="str">
            <v>(    )</v>
          </cell>
          <cell r="J36" t="str">
            <v>(    )</v>
          </cell>
        </row>
        <row r="37">
          <cell r="F37">
            <v>0</v>
          </cell>
          <cell r="G37" t="str">
            <v>(    )</v>
          </cell>
          <cell r="H37" t="str">
            <v>(    )</v>
          </cell>
          <cell r="I37" t="str">
            <v>(    )</v>
          </cell>
          <cell r="J37" t="str">
            <v>(    )</v>
          </cell>
        </row>
        <row r="38">
          <cell r="F38">
            <v>0</v>
          </cell>
          <cell r="G38" t="str">
            <v>(    )</v>
          </cell>
          <cell r="H38" t="str">
            <v>(    )</v>
          </cell>
          <cell r="I38" t="str">
            <v>(    )</v>
          </cell>
          <cell r="J38" t="str">
            <v>(    )</v>
          </cell>
        </row>
        <row r="39">
          <cell r="F39">
            <v>-20</v>
          </cell>
          <cell r="G39">
            <v>-5</v>
          </cell>
          <cell r="H39">
            <v>-5</v>
          </cell>
          <cell r="I39">
            <v>-5</v>
          </cell>
          <cell r="J39">
            <v>-5</v>
          </cell>
        </row>
        <row r="40">
          <cell r="F40">
            <v>-101.6</v>
          </cell>
          <cell r="G40">
            <v>-25.4</v>
          </cell>
          <cell r="H40">
            <v>-25.4</v>
          </cell>
          <cell r="I40">
            <v>-25.4</v>
          </cell>
          <cell r="J40">
            <v>-25.4</v>
          </cell>
        </row>
        <row r="41">
          <cell r="F41">
            <v>0</v>
          </cell>
          <cell r="G41" t="str">
            <v>(    )</v>
          </cell>
          <cell r="H41" t="str">
            <v>(    )</v>
          </cell>
          <cell r="I41" t="str">
            <v>(    )</v>
          </cell>
          <cell r="J41" t="str">
            <v>(    )</v>
          </cell>
        </row>
        <row r="42">
          <cell r="F42">
            <v>0</v>
          </cell>
          <cell r="G42" t="str">
            <v>(    )</v>
          </cell>
          <cell r="H42" t="str">
            <v>(    )</v>
          </cell>
          <cell r="I42" t="str">
            <v>(    )</v>
          </cell>
          <cell r="J42" t="str">
            <v>(    )</v>
          </cell>
        </row>
        <row r="43">
          <cell r="F43">
            <v>-80</v>
          </cell>
          <cell r="G43">
            <v>-20</v>
          </cell>
          <cell r="H43">
            <v>-20</v>
          </cell>
          <cell r="I43">
            <v>-20</v>
          </cell>
          <cell r="J43">
            <v>-20</v>
          </cell>
        </row>
        <row r="44">
          <cell r="F44">
            <v>-17.600000000000001</v>
          </cell>
          <cell r="G44">
            <v>-4.4000000000000004</v>
          </cell>
          <cell r="H44">
            <v>-4.4000000000000004</v>
          </cell>
          <cell r="I44">
            <v>-4.4000000000000004</v>
          </cell>
          <cell r="J44">
            <v>-4.4000000000000004</v>
          </cell>
        </row>
        <row r="45">
          <cell r="F45">
            <v>-4</v>
          </cell>
          <cell r="G45">
            <v>-1</v>
          </cell>
          <cell r="H45">
            <v>-1</v>
          </cell>
          <cell r="I45">
            <v>-1</v>
          </cell>
          <cell r="J45">
            <v>-1</v>
          </cell>
        </row>
        <row r="46">
          <cell r="F46">
            <v>0</v>
          </cell>
          <cell r="G46" t="str">
            <v>(    )</v>
          </cell>
          <cell r="H46" t="str">
            <v>(    )</v>
          </cell>
          <cell r="I46" t="str">
            <v>(    )</v>
          </cell>
          <cell r="J46" t="str">
            <v>(    )</v>
          </cell>
        </row>
        <row r="47">
          <cell r="F47">
            <v>0</v>
          </cell>
          <cell r="G47" t="str">
            <v>(    )</v>
          </cell>
          <cell r="H47" t="str">
            <v>(    )</v>
          </cell>
          <cell r="I47" t="str">
            <v>(    )</v>
          </cell>
          <cell r="J47" t="str">
            <v>(    )</v>
          </cell>
        </row>
        <row r="48">
          <cell r="F48">
            <v>8675.2999999999993</v>
          </cell>
          <cell r="G48">
            <v>2100</v>
          </cell>
          <cell r="H48">
            <v>2195.3000000000002</v>
          </cell>
          <cell r="I48">
            <v>2220</v>
          </cell>
          <cell r="J48">
            <v>2160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F51">
            <v>8675.2999999999993</v>
          </cell>
          <cell r="G51">
            <v>2100</v>
          </cell>
          <cell r="H51">
            <v>2195.3000000000002</v>
          </cell>
          <cell r="I51">
            <v>2220</v>
          </cell>
          <cell r="J51">
            <v>2160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F55">
            <v>0</v>
          </cell>
          <cell r="G55" t="str">
            <v>(    )</v>
          </cell>
          <cell r="H55" t="str">
            <v>(    )</v>
          </cell>
          <cell r="I55" t="str">
            <v>(    )</v>
          </cell>
          <cell r="J55" t="str">
            <v>(    )</v>
          </cell>
        </row>
        <row r="56">
          <cell r="F56">
            <v>0</v>
          </cell>
          <cell r="G56" t="str">
            <v>(    )</v>
          </cell>
          <cell r="H56" t="str">
            <v>(    )</v>
          </cell>
          <cell r="I56" t="str">
            <v>(    )</v>
          </cell>
          <cell r="J56" t="str">
            <v>(    )</v>
          </cell>
        </row>
        <row r="57">
          <cell r="F57">
            <v>0</v>
          </cell>
          <cell r="G57" t="str">
            <v>(    )</v>
          </cell>
          <cell r="H57" t="str">
            <v>(    )</v>
          </cell>
          <cell r="I57" t="str">
            <v>(    )</v>
          </cell>
          <cell r="J57" t="str">
            <v>(    )</v>
          </cell>
        </row>
        <row r="58">
          <cell r="F58">
            <v>0</v>
          </cell>
          <cell r="G58" t="str">
            <v>(    )</v>
          </cell>
          <cell r="H58" t="str">
            <v>(    )</v>
          </cell>
          <cell r="I58" t="str">
            <v>(    )</v>
          </cell>
          <cell r="J58" t="str">
            <v>(    )</v>
          </cell>
        </row>
        <row r="59">
          <cell r="F59">
            <v>-99</v>
          </cell>
          <cell r="G59">
            <v>-25</v>
          </cell>
          <cell r="H59">
            <v>-24.950000000000273</v>
          </cell>
          <cell r="I59">
            <v>-24.950000000000273</v>
          </cell>
          <cell r="J59">
            <v>-24.099999999999909</v>
          </cell>
        </row>
        <row r="60">
          <cell r="F60">
            <v>0</v>
          </cell>
        </row>
        <row r="61">
          <cell r="F61">
            <v>0</v>
          </cell>
          <cell r="G61" t="str">
            <v>(    )</v>
          </cell>
          <cell r="H61" t="str">
            <v>(    )</v>
          </cell>
          <cell r="I61" t="str">
            <v>(    )</v>
          </cell>
          <cell r="J61" t="str">
            <v>(    )</v>
          </cell>
        </row>
        <row r="62">
          <cell r="F62">
            <v>0</v>
          </cell>
        </row>
        <row r="63">
          <cell r="F63">
            <v>0</v>
          </cell>
          <cell r="G63" t="str">
            <v>(    )</v>
          </cell>
          <cell r="H63" t="str">
            <v>(    )</v>
          </cell>
          <cell r="I63" t="str">
            <v>(    )</v>
          </cell>
          <cell r="J63" t="str">
            <v>(    )</v>
          </cell>
        </row>
        <row r="64">
          <cell r="F64">
            <v>99</v>
          </cell>
          <cell r="G64">
            <v>25</v>
          </cell>
          <cell r="H64">
            <v>25</v>
          </cell>
          <cell r="I64">
            <v>25</v>
          </cell>
          <cell r="J64">
            <v>24</v>
          </cell>
        </row>
        <row r="65">
          <cell r="F65">
            <v>0</v>
          </cell>
        </row>
        <row r="66">
          <cell r="F66">
            <v>99</v>
          </cell>
          <cell r="G66">
            <v>25</v>
          </cell>
          <cell r="H66">
            <v>25</v>
          </cell>
          <cell r="I66">
            <v>25</v>
          </cell>
          <cell r="J66">
            <v>24</v>
          </cell>
        </row>
        <row r="67"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F68">
            <v>0</v>
          </cell>
          <cell r="G68" t="str">
            <v>(    )</v>
          </cell>
          <cell r="H68" t="str">
            <v>(    )</v>
          </cell>
          <cell r="I68" t="str">
            <v>(    )</v>
          </cell>
          <cell r="J68" t="str">
            <v>(    )</v>
          </cell>
        </row>
        <row r="69">
          <cell r="F69">
            <v>0</v>
          </cell>
          <cell r="G69" t="str">
            <v>(    )</v>
          </cell>
          <cell r="H69" t="str">
            <v>(    )</v>
          </cell>
          <cell r="I69" t="str">
            <v>(    )</v>
          </cell>
          <cell r="J69" t="str">
            <v>(    )</v>
          </cell>
        </row>
        <row r="70">
          <cell r="F70">
            <v>0</v>
          </cell>
          <cell r="G70">
            <v>0</v>
          </cell>
          <cell r="H70">
            <v>4.9999999999727152E-2</v>
          </cell>
          <cell r="I70">
            <v>4.9999999999727152E-2</v>
          </cell>
          <cell r="J70">
            <v>-9.9999999999909051E-2</v>
          </cell>
        </row>
        <row r="71">
          <cell r="F71">
            <v>0</v>
          </cell>
          <cell r="G71" t="str">
            <v>(    )</v>
          </cell>
          <cell r="H71" t="str">
            <v>(    )</v>
          </cell>
          <cell r="I71" t="str">
            <v>(    )</v>
          </cell>
          <cell r="J71" t="str">
            <v>(    )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  <cell r="G74" t="str">
            <v>(    )</v>
          </cell>
          <cell r="H74" t="str">
            <v>(    )</v>
          </cell>
          <cell r="I74" t="str">
            <v>(    )</v>
          </cell>
          <cell r="J74" t="str">
            <v>(    )</v>
          </cell>
        </row>
        <row r="75">
          <cell r="F75">
            <v>0</v>
          </cell>
          <cell r="G75">
            <v>0</v>
          </cell>
          <cell r="H75">
            <v>4.9999999999727152E-2</v>
          </cell>
          <cell r="I75">
            <v>4.9999999999727152E-2</v>
          </cell>
          <cell r="J75">
            <v>-9.9999999999909051E-2</v>
          </cell>
        </row>
        <row r="76">
          <cell r="F76">
            <v>0</v>
          </cell>
        </row>
        <row r="77">
          <cell r="F77">
            <v>0</v>
          </cell>
        </row>
        <row r="78">
          <cell r="F78">
            <v>9039.7999999999993</v>
          </cell>
          <cell r="G78">
            <v>2260.1999999999998</v>
          </cell>
          <cell r="H78">
            <v>2260.2000000000003</v>
          </cell>
          <cell r="I78">
            <v>2260.3000000000002</v>
          </cell>
          <cell r="J78">
            <v>2259.1</v>
          </cell>
        </row>
        <row r="79">
          <cell r="F79">
            <v>-9039.7999999999993</v>
          </cell>
          <cell r="G79">
            <v>-2260.2000000000003</v>
          </cell>
          <cell r="H79">
            <v>-2260.15</v>
          </cell>
          <cell r="I79">
            <v>-2260.2500000000005</v>
          </cell>
          <cell r="J79">
            <v>-2259.1999999999998</v>
          </cell>
        </row>
        <row r="80">
          <cell r="F80">
            <v>0</v>
          </cell>
        </row>
        <row r="82">
          <cell r="F82">
            <v>-99.000000000000455</v>
          </cell>
          <cell r="G82">
            <v>-25</v>
          </cell>
          <cell r="H82">
            <v>-24.950000000000273</v>
          </cell>
          <cell r="I82">
            <v>-24.950000000000273</v>
          </cell>
          <cell r="J82">
            <v>-24.099999999999909</v>
          </cell>
        </row>
        <row r="83">
          <cell r="F83">
            <v>99</v>
          </cell>
          <cell r="G83">
            <v>25</v>
          </cell>
          <cell r="H83">
            <v>25</v>
          </cell>
          <cell r="I83">
            <v>25</v>
          </cell>
          <cell r="J83">
            <v>24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  <row r="88">
          <cell r="F88">
            <v>-4.5474735088646412E-13</v>
          </cell>
          <cell r="G88">
            <v>0</v>
          </cell>
          <cell r="H88">
            <v>4.9999999999727152E-2</v>
          </cell>
          <cell r="I88">
            <v>4.9999999999727152E-2</v>
          </cell>
          <cell r="J88">
            <v>-9.9999999999909051E-2</v>
          </cell>
        </row>
        <row r="90">
          <cell r="F90">
            <v>715.8</v>
          </cell>
          <cell r="G90">
            <v>179.6</v>
          </cell>
          <cell r="H90">
            <v>177.35</v>
          </cell>
          <cell r="I90">
            <v>179.35</v>
          </cell>
          <cell r="J90">
            <v>179.5</v>
          </cell>
        </row>
        <row r="91">
          <cell r="F91">
            <v>6575.9</v>
          </cell>
          <cell r="G91">
            <v>1643.9</v>
          </cell>
          <cell r="H91">
            <v>1644</v>
          </cell>
          <cell r="I91">
            <v>1644</v>
          </cell>
          <cell r="J91">
            <v>1644</v>
          </cell>
        </row>
        <row r="92">
          <cell r="F92">
            <v>1446.6999999999998</v>
          </cell>
          <cell r="G92">
            <v>361.7</v>
          </cell>
          <cell r="H92">
            <v>361.7</v>
          </cell>
          <cell r="I92">
            <v>361.7</v>
          </cell>
          <cell r="J92">
            <v>361.6</v>
          </cell>
        </row>
        <row r="93">
          <cell r="F93">
            <v>99</v>
          </cell>
          <cell r="G93">
            <v>25</v>
          </cell>
          <cell r="H93">
            <v>25</v>
          </cell>
          <cell r="I93">
            <v>25</v>
          </cell>
          <cell r="J93">
            <v>24</v>
          </cell>
        </row>
        <row r="94">
          <cell r="F94">
            <v>120.3</v>
          </cell>
          <cell r="G94">
            <v>50.6</v>
          </cell>
          <cell r="H94">
            <v>50.6</v>
          </cell>
          <cell r="I94">
            <v>50.6</v>
          </cell>
          <cell r="J94">
            <v>50.6</v>
          </cell>
        </row>
        <row r="95">
          <cell r="F95">
            <v>9039.7999999999993</v>
          </cell>
          <cell r="G95">
            <v>2260.7999999999997</v>
          </cell>
          <cell r="H95">
            <v>2258.6499999999996</v>
          </cell>
          <cell r="I95">
            <v>2260.6499999999996</v>
          </cell>
          <cell r="J95">
            <v>2259.6999999999998</v>
          </cell>
        </row>
      </sheetData>
      <sheetData sheetId="2"/>
      <sheetData sheetId="3">
        <row r="8">
          <cell r="C8">
            <v>-230.5</v>
          </cell>
          <cell r="D8">
            <v>-244.4</v>
          </cell>
          <cell r="E8">
            <v>-244.40000000000072</v>
          </cell>
          <cell r="F8">
            <v>-244.40000000000072</v>
          </cell>
          <cell r="G8">
            <v>-244.40000000000072</v>
          </cell>
          <cell r="H8">
            <v>-244.40000000000072</v>
          </cell>
          <cell r="I8">
            <v>-244.35000000000099</v>
          </cell>
          <cell r="J8">
            <v>-244.30000000000126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C10" t="str">
            <v>(    )</v>
          </cell>
          <cell r="D10" t="str">
            <v>(    )</v>
          </cell>
          <cell r="E10" t="str">
            <v>(    )</v>
          </cell>
          <cell r="F10">
            <v>0</v>
          </cell>
          <cell r="G10" t="str">
            <v>(    )</v>
          </cell>
          <cell r="H10" t="str">
            <v>(    )</v>
          </cell>
          <cell r="I10" t="str">
            <v>(    )</v>
          </cell>
          <cell r="J10" t="str">
            <v>(    )</v>
          </cell>
        </row>
        <row r="11">
          <cell r="F11">
            <v>0</v>
          </cell>
        </row>
        <row r="12">
          <cell r="C12" t="str">
            <v>(    )</v>
          </cell>
          <cell r="D12" t="str">
            <v>(    )</v>
          </cell>
          <cell r="E12" t="str">
            <v>(    )</v>
          </cell>
          <cell r="F12">
            <v>0</v>
          </cell>
          <cell r="G12" t="str">
            <v>(    )</v>
          </cell>
          <cell r="H12" t="str">
            <v>(    )</v>
          </cell>
          <cell r="I12" t="str">
            <v>(    )</v>
          </cell>
          <cell r="J12" t="str">
            <v>(    )</v>
          </cell>
        </row>
        <row r="13">
          <cell r="C13" t="str">
            <v>(    )</v>
          </cell>
          <cell r="D13" t="str">
            <v>(    )</v>
          </cell>
          <cell r="E13" t="str">
            <v>(    )</v>
          </cell>
          <cell r="F13">
            <v>0</v>
          </cell>
          <cell r="G13" t="str">
            <v>(    )</v>
          </cell>
          <cell r="H13" t="str">
            <v>(    )</v>
          </cell>
          <cell r="I13" t="str">
            <v>(    )</v>
          </cell>
          <cell r="J13" t="str">
            <v>(    )</v>
          </cell>
        </row>
        <row r="14">
          <cell r="C14" t="str">
            <v>(    )</v>
          </cell>
          <cell r="D14" t="str">
            <v>(    )</v>
          </cell>
          <cell r="E14" t="str">
            <v>(    )</v>
          </cell>
          <cell r="F14">
            <v>0</v>
          </cell>
          <cell r="G14" t="str">
            <v>(    )</v>
          </cell>
          <cell r="H14" t="str">
            <v>(    )</v>
          </cell>
          <cell r="I14" t="str">
            <v>(    )</v>
          </cell>
          <cell r="J14" t="str">
            <v>(    )</v>
          </cell>
        </row>
        <row r="15">
          <cell r="C15" t="str">
            <v>(    )</v>
          </cell>
          <cell r="D15" t="str">
            <v>(    )</v>
          </cell>
          <cell r="E15" t="str">
            <v>(    )</v>
          </cell>
          <cell r="F15">
            <v>0</v>
          </cell>
          <cell r="G15" t="str">
            <v>(    )</v>
          </cell>
          <cell r="H15" t="str">
            <v>(    )</v>
          </cell>
          <cell r="I15" t="str">
            <v>(    )</v>
          </cell>
          <cell r="J15" t="str">
            <v>(    )</v>
          </cell>
        </row>
        <row r="16">
          <cell r="C16" t="str">
            <v>(    )</v>
          </cell>
          <cell r="D16" t="str">
            <v>(    )</v>
          </cell>
          <cell r="E16" t="str">
            <v>(    )</v>
          </cell>
          <cell r="F16">
            <v>0</v>
          </cell>
          <cell r="G16" t="str">
            <v>(    )</v>
          </cell>
          <cell r="H16" t="str">
            <v>(    )</v>
          </cell>
          <cell r="I16" t="str">
            <v>(    )</v>
          </cell>
          <cell r="J16" t="str">
            <v>(    )</v>
          </cell>
        </row>
        <row r="17">
          <cell r="C17">
            <v>-230.5</v>
          </cell>
          <cell r="D17">
            <v>-244.4</v>
          </cell>
          <cell r="E17">
            <v>-244.40000000000072</v>
          </cell>
          <cell r="F17">
            <v>-244.40000000000072</v>
          </cell>
          <cell r="G17">
            <v>-244.40000000000072</v>
          </cell>
          <cell r="H17">
            <v>-244.35000000000099</v>
          </cell>
          <cell r="I17">
            <v>-244.30000000000126</v>
          </cell>
          <cell r="J17">
            <v>-244.40000000000117</v>
          </cell>
        </row>
        <row r="19">
          <cell r="C19">
            <v>70.5</v>
          </cell>
          <cell r="D19">
            <v>75</v>
          </cell>
          <cell r="E19">
            <v>75</v>
          </cell>
          <cell r="F19">
            <v>98.6</v>
          </cell>
          <cell r="G19">
            <v>24.7</v>
          </cell>
          <cell r="H19">
            <v>24.7</v>
          </cell>
          <cell r="I19">
            <v>24.6</v>
          </cell>
          <cell r="J19">
            <v>24.6</v>
          </cell>
        </row>
        <row r="20">
          <cell r="F20">
            <v>0</v>
          </cell>
        </row>
        <row r="21">
          <cell r="C21" t="str">
            <v>(    )</v>
          </cell>
          <cell r="D21" t="str">
            <v>(    )</v>
          </cell>
          <cell r="E21" t="str">
            <v>(    )</v>
          </cell>
          <cell r="F21">
            <v>0</v>
          </cell>
          <cell r="G21" t="str">
            <v>(    )</v>
          </cell>
          <cell r="H21" t="str">
            <v>(    )</v>
          </cell>
          <cell r="I21" t="str">
            <v>(    )</v>
          </cell>
          <cell r="J21" t="str">
            <v>(    )</v>
          </cell>
        </row>
        <row r="22">
          <cell r="F22">
            <v>0</v>
          </cell>
        </row>
        <row r="23">
          <cell r="F23">
            <v>0</v>
          </cell>
        </row>
        <row r="24">
          <cell r="F24">
            <v>0</v>
          </cell>
        </row>
        <row r="25">
          <cell r="C25">
            <v>70.5</v>
          </cell>
          <cell r="D25">
            <v>75</v>
          </cell>
          <cell r="E25">
            <v>75</v>
          </cell>
          <cell r="F25">
            <v>98.6</v>
          </cell>
          <cell r="G25">
            <v>24.7</v>
          </cell>
          <cell r="H25">
            <v>24.7</v>
          </cell>
          <cell r="I25">
            <v>24.6</v>
          </cell>
          <cell r="J25">
            <v>24.6</v>
          </cell>
        </row>
        <row r="26">
          <cell r="F26">
            <v>0</v>
          </cell>
        </row>
        <row r="27">
          <cell r="C27">
            <v>846.2</v>
          </cell>
          <cell r="D27">
            <v>900.4</v>
          </cell>
          <cell r="E27">
            <v>900.4</v>
          </cell>
          <cell r="F27">
            <v>1183.7199999999998</v>
          </cell>
          <cell r="G27">
            <v>295.92</v>
          </cell>
          <cell r="H27">
            <v>295.89999999999998</v>
          </cell>
          <cell r="I27">
            <v>295.89999999999998</v>
          </cell>
          <cell r="J27">
            <v>296</v>
          </cell>
        </row>
        <row r="28">
          <cell r="F28">
            <v>0</v>
          </cell>
        </row>
        <row r="29">
          <cell r="C29">
            <v>846.2</v>
          </cell>
          <cell r="D29">
            <v>900.4</v>
          </cell>
          <cell r="E29">
            <v>900.4</v>
          </cell>
          <cell r="F29">
            <v>1183.7199999999998</v>
          </cell>
          <cell r="G29">
            <v>295.92</v>
          </cell>
          <cell r="H29">
            <v>295.89999999999998</v>
          </cell>
          <cell r="I29">
            <v>295.89999999999998</v>
          </cell>
          <cell r="J29">
            <v>296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C36">
            <v>1041.4000000000001</v>
          </cell>
          <cell r="D36">
            <v>1100.4000000000001</v>
          </cell>
          <cell r="E36">
            <v>1100.4000000000001</v>
          </cell>
          <cell r="F36">
            <v>1446.6999999999998</v>
          </cell>
          <cell r="G36">
            <v>361.7</v>
          </cell>
          <cell r="H36">
            <v>361.7</v>
          </cell>
          <cell r="I36">
            <v>361.7</v>
          </cell>
          <cell r="J36">
            <v>361.6</v>
          </cell>
        </row>
        <row r="37">
          <cell r="F37">
            <v>0</v>
          </cell>
        </row>
        <row r="38">
          <cell r="C38">
            <v>1041.4000000000001</v>
          </cell>
          <cell r="D38">
            <v>1100.4000000000001</v>
          </cell>
          <cell r="E38">
            <v>1100.4000000000001</v>
          </cell>
          <cell r="F38">
            <v>1446.6999999999998</v>
          </cell>
          <cell r="G38">
            <v>361.7</v>
          </cell>
          <cell r="H38">
            <v>361.7</v>
          </cell>
          <cell r="I38">
            <v>361.7</v>
          </cell>
          <cell r="J38">
            <v>361.6</v>
          </cell>
        </row>
        <row r="39">
          <cell r="F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F41">
            <v>0</v>
          </cell>
        </row>
        <row r="42">
          <cell r="F42">
            <v>0</v>
          </cell>
        </row>
        <row r="43">
          <cell r="C43">
            <v>1958.1000000000001</v>
          </cell>
          <cell r="D43">
            <v>2075.8000000000002</v>
          </cell>
          <cell r="E43">
            <v>2075.8000000000002</v>
          </cell>
          <cell r="F43">
            <v>2729.02</v>
          </cell>
          <cell r="G43">
            <v>682.31999999999994</v>
          </cell>
          <cell r="H43">
            <v>682.3</v>
          </cell>
          <cell r="I43">
            <v>682.2</v>
          </cell>
          <cell r="J43">
            <v>682.2</v>
          </cell>
        </row>
      </sheetData>
      <sheetData sheetId="4"/>
      <sheetData sheetId="5">
        <row r="8">
          <cell r="C8">
            <v>6404.5</v>
          </cell>
          <cell r="D8">
            <v>6668.1</v>
          </cell>
          <cell r="E8">
            <v>6748.8</v>
          </cell>
          <cell r="F8">
            <v>8940.7999999999993</v>
          </cell>
          <cell r="G8">
            <v>2235.1999999999998</v>
          </cell>
          <cell r="H8">
            <v>2235.2000000000003</v>
          </cell>
          <cell r="I8">
            <v>2235.3000000000002</v>
          </cell>
          <cell r="J8">
            <v>2235.1</v>
          </cell>
        </row>
        <row r="9">
          <cell r="C9">
            <v>543.9</v>
          </cell>
          <cell r="D9">
            <v>250</v>
          </cell>
          <cell r="E9">
            <v>330.7</v>
          </cell>
          <cell r="F9">
            <v>265.5</v>
          </cell>
          <cell r="G9">
            <v>135.19999999999999</v>
          </cell>
          <cell r="H9">
            <v>39.9</v>
          </cell>
          <cell r="I9">
            <v>15.3</v>
          </cell>
          <cell r="J9">
            <v>75.099999999999994</v>
          </cell>
        </row>
        <row r="10">
          <cell r="F10">
            <v>0</v>
          </cell>
        </row>
        <row r="11">
          <cell r="F11">
            <v>0</v>
          </cell>
        </row>
        <row r="12">
          <cell r="C12">
            <v>5860.6</v>
          </cell>
          <cell r="D12">
            <v>6418.1</v>
          </cell>
          <cell r="E12">
            <v>6418.1</v>
          </cell>
          <cell r="F12">
            <v>8675.2999999999993</v>
          </cell>
          <cell r="G12">
            <v>2100</v>
          </cell>
          <cell r="H12">
            <v>2195.3000000000002</v>
          </cell>
          <cell r="I12">
            <v>2220</v>
          </cell>
          <cell r="J12">
            <v>2160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C18">
            <v>-6343.3</v>
          </cell>
          <cell r="D18">
            <v>-6668.1</v>
          </cell>
          <cell r="E18">
            <v>-6748.8</v>
          </cell>
          <cell r="F18">
            <v>-8940.7999999999993</v>
          </cell>
          <cell r="G18">
            <v>-2235.1999999999998</v>
          </cell>
          <cell r="H18">
            <v>-2235.1999999999998</v>
          </cell>
          <cell r="I18">
            <v>-2235.3000000000002</v>
          </cell>
          <cell r="J18">
            <v>-2235.1000000000004</v>
          </cell>
        </row>
        <row r="19">
          <cell r="C19">
            <v>-979.3</v>
          </cell>
          <cell r="D19">
            <v>-566</v>
          </cell>
          <cell r="E19">
            <v>-646.70000000000005</v>
          </cell>
          <cell r="F19">
            <v>-2364.9</v>
          </cell>
          <cell r="G19">
            <v>-591.29999999999995</v>
          </cell>
          <cell r="H19">
            <v>-591.20000000000005</v>
          </cell>
          <cell r="I19">
            <v>-591.29999999999995</v>
          </cell>
          <cell r="J19">
            <v>-591.1</v>
          </cell>
        </row>
        <row r="20">
          <cell r="C20">
            <v>-3784.2</v>
          </cell>
          <cell r="D20">
            <v>-4026.3</v>
          </cell>
          <cell r="E20">
            <v>-4026.3</v>
          </cell>
          <cell r="F20">
            <v>-3846.9000000000005</v>
          </cell>
          <cell r="G20">
            <v>-961.6</v>
          </cell>
          <cell r="H20">
            <v>-961.7</v>
          </cell>
          <cell r="I20">
            <v>-961.8</v>
          </cell>
          <cell r="J20">
            <v>-961.8</v>
          </cell>
        </row>
        <row r="21">
          <cell r="C21">
            <v>-1579.8</v>
          </cell>
          <cell r="D21">
            <v>-2075.8000000000002</v>
          </cell>
          <cell r="E21">
            <v>-2075.8000000000002</v>
          </cell>
          <cell r="F21">
            <v>-2729</v>
          </cell>
          <cell r="G21">
            <v>-682.3</v>
          </cell>
          <cell r="H21">
            <v>-682.3</v>
          </cell>
          <cell r="I21">
            <v>-682.2</v>
          </cell>
          <cell r="J21">
            <v>-682.2</v>
          </cell>
        </row>
        <row r="22">
          <cell r="C22" t="str">
            <v>(    )</v>
          </cell>
          <cell r="D22" t="str">
            <v>(    )</v>
          </cell>
          <cell r="E22" t="str">
            <v>(    )</v>
          </cell>
          <cell r="F22">
            <v>0</v>
          </cell>
          <cell r="G22" t="str">
            <v>(    )</v>
          </cell>
          <cell r="H22" t="str">
            <v>(    )</v>
          </cell>
          <cell r="I22" t="str">
            <v>(    )</v>
          </cell>
          <cell r="J22" t="str">
            <v>(    )</v>
          </cell>
        </row>
        <row r="23">
          <cell r="C23" t="str">
            <v>(    )</v>
          </cell>
          <cell r="D23" t="str">
            <v>(    )</v>
          </cell>
          <cell r="E23" t="str">
            <v>(    )</v>
          </cell>
          <cell r="F23">
            <v>0</v>
          </cell>
          <cell r="G23" t="str">
            <v>(    )</v>
          </cell>
          <cell r="H23" t="str">
            <v>(    )</v>
          </cell>
          <cell r="I23" t="str">
            <v>(    )</v>
          </cell>
          <cell r="J23" t="str">
            <v>(    )</v>
          </cell>
        </row>
        <row r="24">
          <cell r="C24">
            <v>-846.2</v>
          </cell>
          <cell r="D24">
            <v>-900.4</v>
          </cell>
          <cell r="E24">
            <v>-900.4</v>
          </cell>
          <cell r="F24">
            <v>-1183.6999999999998</v>
          </cell>
          <cell r="G24">
            <v>-295.89999999999998</v>
          </cell>
          <cell r="H24">
            <v>-295.89999999999998</v>
          </cell>
          <cell r="I24">
            <v>-295.89999999999998</v>
          </cell>
          <cell r="J24">
            <v>-296</v>
          </cell>
        </row>
        <row r="25">
          <cell r="C25" t="str">
            <v>(    )</v>
          </cell>
          <cell r="D25" t="str">
            <v>(    )</v>
          </cell>
          <cell r="E25" t="str">
            <v>(    )</v>
          </cell>
          <cell r="F25">
            <v>0</v>
          </cell>
          <cell r="G25" t="str">
            <v>(    )</v>
          </cell>
          <cell r="H25" t="str">
            <v>(    )</v>
          </cell>
          <cell r="I25" t="str">
            <v>(    )</v>
          </cell>
          <cell r="J25" t="str">
            <v>(    )</v>
          </cell>
        </row>
        <row r="26">
          <cell r="C26" t="str">
            <v>(    )</v>
          </cell>
          <cell r="D26" t="str">
            <v>(    )</v>
          </cell>
          <cell r="E26" t="str">
            <v>(    )</v>
          </cell>
          <cell r="F26">
            <v>0</v>
          </cell>
          <cell r="G26" t="str">
            <v>(    )</v>
          </cell>
          <cell r="H26" t="str">
            <v>(    )</v>
          </cell>
          <cell r="I26" t="str">
            <v>(    )</v>
          </cell>
          <cell r="J26" t="str">
            <v>(    )</v>
          </cell>
        </row>
        <row r="27">
          <cell r="C27" t="str">
            <v>(    )</v>
          </cell>
          <cell r="D27" t="str">
            <v>(    )</v>
          </cell>
          <cell r="E27" t="str">
            <v>(    )</v>
          </cell>
          <cell r="F27">
            <v>0</v>
          </cell>
          <cell r="G27" t="str">
            <v>(    )</v>
          </cell>
          <cell r="H27" t="str">
            <v>(    )</v>
          </cell>
          <cell r="I27" t="str">
            <v>(    )</v>
          </cell>
          <cell r="J27" t="str">
            <v>(    )</v>
          </cell>
        </row>
        <row r="28">
          <cell r="C28" t="str">
            <v>(    )</v>
          </cell>
          <cell r="D28" t="str">
            <v>(    )</v>
          </cell>
          <cell r="E28" t="str">
            <v>(    )</v>
          </cell>
          <cell r="F28">
            <v>0</v>
          </cell>
          <cell r="G28" t="str">
            <v>(    )</v>
          </cell>
          <cell r="H28" t="str">
            <v>(    )</v>
          </cell>
          <cell r="I28" t="str">
            <v>(    )</v>
          </cell>
          <cell r="J28" t="str">
            <v>(    )</v>
          </cell>
        </row>
        <row r="29">
          <cell r="C29">
            <v>-70.5</v>
          </cell>
          <cell r="D29">
            <v>-75</v>
          </cell>
          <cell r="E29">
            <v>-75</v>
          </cell>
          <cell r="F29">
            <v>-98.6</v>
          </cell>
          <cell r="G29">
            <v>-24.7</v>
          </cell>
          <cell r="H29">
            <v>-24.7</v>
          </cell>
          <cell r="I29">
            <v>-24.6</v>
          </cell>
          <cell r="J29">
            <v>-24.6</v>
          </cell>
        </row>
        <row r="30">
          <cell r="C30">
            <v>-1041.4000000000001</v>
          </cell>
          <cell r="D30">
            <v>-1100.4000000000001</v>
          </cell>
          <cell r="E30">
            <v>-1100.4000000000001</v>
          </cell>
          <cell r="F30">
            <v>-1446.6999999999998</v>
          </cell>
          <cell r="G30">
            <v>-361.7</v>
          </cell>
          <cell r="H30">
            <v>-361.7</v>
          </cell>
          <cell r="I30">
            <v>-361.7</v>
          </cell>
          <cell r="J30">
            <v>-361.6</v>
          </cell>
        </row>
        <row r="31">
          <cell r="C31" t="str">
            <v>(    )</v>
          </cell>
          <cell r="D31" t="str">
            <v>(    )</v>
          </cell>
          <cell r="E31" t="str">
            <v>(    )</v>
          </cell>
          <cell r="F31">
            <v>0</v>
          </cell>
          <cell r="G31" t="str">
            <v>(    )</v>
          </cell>
          <cell r="H31" t="str">
            <v>(    )</v>
          </cell>
          <cell r="I31" t="str">
            <v>(    )</v>
          </cell>
          <cell r="J31" t="str">
            <v>(    )</v>
          </cell>
        </row>
        <row r="32">
          <cell r="C32" t="str">
            <v>(    )</v>
          </cell>
          <cell r="D32" t="str">
            <v>(    )</v>
          </cell>
          <cell r="E32" t="str">
            <v>(    )</v>
          </cell>
          <cell r="F32">
            <v>0</v>
          </cell>
          <cell r="G32" t="str">
            <v>(    )</v>
          </cell>
          <cell r="H32" t="str">
            <v>(    )</v>
          </cell>
          <cell r="I32" t="str">
            <v>(    )</v>
          </cell>
          <cell r="J32" t="str">
            <v>(    )</v>
          </cell>
        </row>
        <row r="33">
          <cell r="C33" t="str">
            <v>(    )</v>
          </cell>
          <cell r="D33" t="str">
            <v>(    )</v>
          </cell>
          <cell r="E33" t="str">
            <v>(    )</v>
          </cell>
          <cell r="F33">
            <v>0</v>
          </cell>
          <cell r="G33" t="str">
            <v>(    )</v>
          </cell>
          <cell r="H33" t="str">
            <v>(    )</v>
          </cell>
          <cell r="I33" t="str">
            <v>(    )</v>
          </cell>
          <cell r="J33" t="str">
            <v>(    )</v>
          </cell>
        </row>
        <row r="34">
          <cell r="C34">
            <v>61.199999999999818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6">
          <cell r="C36">
            <v>358.1</v>
          </cell>
          <cell r="D36">
            <v>243.3</v>
          </cell>
          <cell r="E36">
            <v>226.1</v>
          </cell>
          <cell r="F36">
            <v>2544.9</v>
          </cell>
          <cell r="G36">
            <v>0</v>
          </cell>
          <cell r="H36">
            <v>2544.9</v>
          </cell>
          <cell r="I36">
            <v>0</v>
          </cell>
          <cell r="J36">
            <v>0</v>
          </cell>
        </row>
        <row r="37">
          <cell r="F37">
            <v>0</v>
          </cell>
        </row>
        <row r="38">
          <cell r="F38">
            <v>0</v>
          </cell>
        </row>
        <row r="39">
          <cell r="F39">
            <v>0</v>
          </cell>
        </row>
        <row r="40">
          <cell r="C40">
            <v>358.1</v>
          </cell>
          <cell r="D40">
            <v>243.3</v>
          </cell>
          <cell r="E40">
            <v>226.1</v>
          </cell>
          <cell r="F40">
            <v>2544.9</v>
          </cell>
          <cell r="H40">
            <v>2544.9</v>
          </cell>
        </row>
        <row r="41">
          <cell r="C41">
            <v>-358.1</v>
          </cell>
          <cell r="D41">
            <v>-243.3</v>
          </cell>
          <cell r="E41">
            <v>-226.1</v>
          </cell>
          <cell r="F41">
            <v>-2544.9</v>
          </cell>
          <cell r="G41">
            <v>0</v>
          </cell>
          <cell r="H41">
            <v>-2544.9</v>
          </cell>
          <cell r="I41">
            <v>0</v>
          </cell>
          <cell r="J41">
            <v>0</v>
          </cell>
        </row>
        <row r="42">
          <cell r="C42" t="str">
            <v>(    )</v>
          </cell>
          <cell r="D42" t="str">
            <v>(    )</v>
          </cell>
          <cell r="E42" t="str">
            <v>(    )</v>
          </cell>
          <cell r="F42">
            <v>0</v>
          </cell>
          <cell r="G42" t="str">
            <v>(    )</v>
          </cell>
          <cell r="H42" t="str">
            <v>(    )</v>
          </cell>
          <cell r="I42" t="str">
            <v>(    )</v>
          </cell>
          <cell r="J42" t="str">
            <v>(    )</v>
          </cell>
        </row>
        <row r="43">
          <cell r="C43" t="str">
            <v>(    )</v>
          </cell>
          <cell r="D43" t="str">
            <v>(    )</v>
          </cell>
          <cell r="E43" t="str">
            <v>(    )</v>
          </cell>
          <cell r="F43">
            <v>0</v>
          </cell>
          <cell r="G43" t="str">
            <v>(    )</v>
          </cell>
          <cell r="H43" t="str">
            <v>(    )</v>
          </cell>
          <cell r="I43" t="str">
            <v>(    )</v>
          </cell>
          <cell r="J43" t="str">
            <v>(    )</v>
          </cell>
        </row>
        <row r="44">
          <cell r="C44">
            <v>-358.1</v>
          </cell>
          <cell r="D44">
            <v>-243.3</v>
          </cell>
          <cell r="E44">
            <v>-226.1</v>
          </cell>
          <cell r="F44">
            <v>-2544.9</v>
          </cell>
          <cell r="G44">
            <v>0</v>
          </cell>
          <cell r="H44">
            <v>-2544.9</v>
          </cell>
          <cell r="I44">
            <v>0</v>
          </cell>
          <cell r="J44">
            <v>0</v>
          </cell>
        </row>
        <row r="45">
          <cell r="C45" t="str">
            <v>(    )</v>
          </cell>
          <cell r="D45" t="str">
            <v>(    )</v>
          </cell>
          <cell r="E45" t="str">
            <v>(    )</v>
          </cell>
          <cell r="F45">
            <v>0</v>
          </cell>
          <cell r="G45" t="str">
            <v>(    )</v>
          </cell>
          <cell r="H45" t="str">
            <v>(    )</v>
          </cell>
          <cell r="I45" t="str">
            <v>(    )</v>
          </cell>
          <cell r="J45" t="str">
            <v>(    )</v>
          </cell>
        </row>
        <row r="46">
          <cell r="C46">
            <v>-358.1</v>
          </cell>
          <cell r="D46">
            <v>-243.3</v>
          </cell>
          <cell r="E46">
            <v>-226.1</v>
          </cell>
          <cell r="F46">
            <v>-2544.9</v>
          </cell>
          <cell r="G46" t="str">
            <v>(    )</v>
          </cell>
          <cell r="H46">
            <v>-2544.9</v>
          </cell>
          <cell r="I46" t="str">
            <v>(    )</v>
          </cell>
          <cell r="J46" t="str">
            <v>(    )</v>
          </cell>
        </row>
        <row r="47">
          <cell r="C47" t="str">
            <v>(    )</v>
          </cell>
          <cell r="D47" t="str">
            <v>(    )</v>
          </cell>
          <cell r="E47" t="str">
            <v>(    )</v>
          </cell>
          <cell r="F47">
            <v>0</v>
          </cell>
          <cell r="G47" t="str">
            <v>(    )</v>
          </cell>
          <cell r="H47" t="str">
            <v>(    )</v>
          </cell>
          <cell r="I47" t="str">
            <v>(    )</v>
          </cell>
          <cell r="J47" t="str">
            <v>(    )</v>
          </cell>
        </row>
        <row r="48">
          <cell r="C48" t="str">
            <v>(    )</v>
          </cell>
          <cell r="D48" t="str">
            <v>(    )</v>
          </cell>
          <cell r="E48" t="str">
            <v>(    )</v>
          </cell>
          <cell r="F48">
            <v>0</v>
          </cell>
          <cell r="G48" t="str">
            <v>(    )</v>
          </cell>
          <cell r="H48" t="str">
            <v>(    )</v>
          </cell>
          <cell r="I48" t="str">
            <v>(    )</v>
          </cell>
          <cell r="J48" t="str">
            <v>(    )</v>
          </cell>
        </row>
        <row r="49">
          <cell r="C49" t="str">
            <v>(    )</v>
          </cell>
          <cell r="D49" t="str">
            <v>(    )</v>
          </cell>
          <cell r="E49" t="str">
            <v>(    )</v>
          </cell>
          <cell r="F49">
            <v>0</v>
          </cell>
          <cell r="G49" t="str">
            <v>(    )</v>
          </cell>
          <cell r="H49" t="str">
            <v>(    )</v>
          </cell>
          <cell r="I49" t="str">
            <v>(    )</v>
          </cell>
          <cell r="J49" t="str">
            <v>(    )</v>
          </cell>
        </row>
        <row r="50">
          <cell r="C50" t="str">
            <v>(    )</v>
          </cell>
          <cell r="D50" t="str">
            <v>(    )</v>
          </cell>
          <cell r="E50" t="str">
            <v>(    )</v>
          </cell>
          <cell r="F50">
            <v>0</v>
          </cell>
          <cell r="G50" t="str">
            <v>(    )</v>
          </cell>
          <cell r="H50" t="str">
            <v>(    )</v>
          </cell>
          <cell r="I50" t="str">
            <v>(    )</v>
          </cell>
          <cell r="J50" t="str">
            <v>(    )</v>
          </cell>
        </row>
        <row r="51">
          <cell r="C51" t="str">
            <v>(    )</v>
          </cell>
          <cell r="D51" t="str">
            <v>(    )</v>
          </cell>
          <cell r="E51" t="str">
            <v>(    )</v>
          </cell>
          <cell r="F51">
            <v>0</v>
          </cell>
          <cell r="G51" t="str">
            <v>(    )</v>
          </cell>
          <cell r="H51" t="str">
            <v>(    )</v>
          </cell>
          <cell r="I51" t="str">
            <v>(    )</v>
          </cell>
          <cell r="J51" t="str">
            <v>(    )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F56">
            <v>0</v>
          </cell>
        </row>
        <row r="57">
          <cell r="F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C59" t="str">
            <v>(    )</v>
          </cell>
          <cell r="D59" t="str">
            <v>(    )</v>
          </cell>
          <cell r="E59" t="str">
            <v>(    )</v>
          </cell>
          <cell r="F59">
            <v>0</v>
          </cell>
          <cell r="G59" t="str">
            <v>(    )</v>
          </cell>
          <cell r="H59" t="str">
            <v>(    )</v>
          </cell>
          <cell r="I59" t="str">
            <v>(    )</v>
          </cell>
          <cell r="J59" t="str">
            <v>(    )</v>
          </cell>
        </row>
        <row r="60">
          <cell r="C60" t="str">
            <v>(    )</v>
          </cell>
          <cell r="D60" t="str">
            <v>(    )</v>
          </cell>
          <cell r="E60" t="str">
            <v>(    )</v>
          </cell>
          <cell r="F60">
            <v>0</v>
          </cell>
          <cell r="G60" t="str">
            <v>(    )</v>
          </cell>
          <cell r="H60" t="str">
            <v>(    )</v>
          </cell>
          <cell r="I60" t="str">
            <v>(    )</v>
          </cell>
          <cell r="J60" t="str">
            <v>(    )</v>
          </cell>
        </row>
        <row r="61">
          <cell r="C61" t="str">
            <v>(    )</v>
          </cell>
          <cell r="D61" t="str">
            <v>(    )</v>
          </cell>
          <cell r="E61" t="str">
            <v>(    )</v>
          </cell>
          <cell r="F61">
            <v>0</v>
          </cell>
          <cell r="G61" t="str">
            <v>(    )</v>
          </cell>
          <cell r="H61" t="str">
            <v>(    )</v>
          </cell>
          <cell r="I61" t="str">
            <v>(    )</v>
          </cell>
          <cell r="J61" t="str">
            <v>(    )</v>
          </cell>
        </row>
        <row r="62">
          <cell r="C62" t="str">
            <v>(    )</v>
          </cell>
          <cell r="D62" t="str">
            <v>(    )</v>
          </cell>
          <cell r="E62" t="str">
            <v>(    )</v>
          </cell>
          <cell r="G62" t="str">
            <v>(    )</v>
          </cell>
          <cell r="H62" t="str">
            <v>(    )</v>
          </cell>
          <cell r="I62" t="str">
            <v>(    )</v>
          </cell>
          <cell r="J62" t="str">
            <v>(    )</v>
          </cell>
        </row>
        <row r="63">
          <cell r="C63" t="str">
            <v>(    )</v>
          </cell>
          <cell r="D63" t="str">
            <v>(    )</v>
          </cell>
          <cell r="E63" t="str">
            <v>(    )</v>
          </cell>
          <cell r="F63">
            <v>0</v>
          </cell>
          <cell r="G63" t="str">
            <v>(    )</v>
          </cell>
          <cell r="H63" t="str">
            <v>(    )</v>
          </cell>
          <cell r="I63" t="str">
            <v>(    )</v>
          </cell>
          <cell r="J63" t="str">
            <v>(    )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C65">
            <v>61.199999999999818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C66">
            <v>27.9</v>
          </cell>
          <cell r="D66">
            <v>24</v>
          </cell>
          <cell r="E66">
            <v>89.1</v>
          </cell>
          <cell r="F66">
            <v>89.1</v>
          </cell>
          <cell r="G66">
            <v>89.1</v>
          </cell>
          <cell r="H66">
            <v>89.1</v>
          </cell>
          <cell r="I66">
            <v>89.1</v>
          </cell>
          <cell r="J66">
            <v>89.1</v>
          </cell>
        </row>
        <row r="67">
          <cell r="F67">
            <v>0</v>
          </cell>
        </row>
        <row r="68">
          <cell r="C68">
            <v>89.099999999999824</v>
          </cell>
          <cell r="D68">
            <v>24</v>
          </cell>
          <cell r="E68">
            <v>89.1</v>
          </cell>
          <cell r="F68">
            <v>89.1</v>
          </cell>
          <cell r="G68">
            <v>89.1</v>
          </cell>
          <cell r="H68">
            <v>89.1</v>
          </cell>
          <cell r="I68">
            <v>89.1</v>
          </cell>
          <cell r="J68">
            <v>89.1</v>
          </cell>
        </row>
      </sheetData>
      <sheetData sheetId="6"/>
      <sheetData sheetId="7"/>
      <sheetData sheetId="8"/>
      <sheetData sheetId="9"/>
      <sheetData sheetId="10">
        <row r="10">
          <cell r="J10">
            <v>29.5</v>
          </cell>
        </row>
        <row r="11">
          <cell r="J11">
            <v>1</v>
          </cell>
        </row>
        <row r="12">
          <cell r="J12">
            <v>4</v>
          </cell>
        </row>
        <row r="13">
          <cell r="J13">
            <v>24.5</v>
          </cell>
        </row>
        <row r="14">
          <cell r="J14">
            <v>6575.9</v>
          </cell>
        </row>
        <row r="15">
          <cell r="J15">
            <v>517.70000000000005</v>
          </cell>
        </row>
        <row r="16">
          <cell r="J16">
            <v>868.8</v>
          </cell>
        </row>
        <row r="17">
          <cell r="J17">
            <v>5189.3999999999996</v>
          </cell>
        </row>
        <row r="18">
          <cell r="J18">
            <v>6575.9</v>
          </cell>
        </row>
        <row r="19">
          <cell r="J19">
            <v>517.70000000000005</v>
          </cell>
        </row>
        <row r="20">
          <cell r="J20">
            <v>868.8</v>
          </cell>
        </row>
        <row r="21">
          <cell r="J21">
            <v>5189.3999999999996</v>
          </cell>
        </row>
        <row r="22">
          <cell r="J22">
            <v>18575.988700564969</v>
          </cell>
        </row>
        <row r="23">
          <cell r="J23">
            <v>43141.666666666672</v>
          </cell>
        </row>
        <row r="24">
          <cell r="J24">
            <v>18099.999999999996</v>
          </cell>
        </row>
        <row r="25">
          <cell r="J25">
            <v>17651.020408163266</v>
          </cell>
        </row>
      </sheetData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1993"/>
      <sheetName val="gd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  <sheetName val="1993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  <sheetName val="Лист2"/>
      <sheetName val="1993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  <sheetData sheetId="28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_Структура по елементах"/>
      <sheetName val="Д3"/>
      <sheetName val="МТР Газ України"/>
      <sheetName val="рік"/>
      <sheetName val="1993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  <sheetName val="МТР Газ України"/>
    </sheetNames>
    <sheetDataSet>
      <sheetData sheetId="0"/>
      <sheetData sheetId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Inform"/>
      <sheetName val="1993"/>
    </sheetNames>
    <sheetDataSet>
      <sheetData sheetId="0" refreshError="1"/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M283"/>
  <sheetViews>
    <sheetView view="pageBreakPreview" topLeftCell="A112" zoomScale="75" zoomScaleNormal="75" zoomScaleSheetLayoutView="75" workbookViewId="0">
      <selection activeCell="N41" sqref="N41"/>
    </sheetView>
  </sheetViews>
  <sheetFormatPr defaultRowHeight="20.25"/>
  <cols>
    <col min="1" max="1" width="73.28515625" style="207" customWidth="1"/>
    <col min="2" max="2" width="15.28515625" style="212" customWidth="1"/>
    <col min="3" max="5" width="18" style="212" customWidth="1"/>
    <col min="6" max="6" width="16.7109375" style="207" customWidth="1"/>
    <col min="7" max="7" width="20.7109375" style="207" customWidth="1"/>
    <col min="8" max="8" width="21.42578125" style="207" customWidth="1"/>
    <col min="9" max="9" width="22.28515625" style="207" customWidth="1"/>
    <col min="10" max="10" width="18.140625" style="207" hidden="1" customWidth="1"/>
    <col min="11" max="11" width="10" style="207" customWidth="1"/>
    <col min="12" max="12" width="9.5703125" style="207" customWidth="1"/>
    <col min="13" max="13" width="15.140625" style="207" customWidth="1"/>
    <col min="14" max="14" width="9.140625" style="207"/>
    <col min="15" max="15" width="10.5703125" style="207" customWidth="1"/>
    <col min="16" max="16384" width="9.140625" style="207"/>
  </cols>
  <sheetData>
    <row r="1" spans="1:10">
      <c r="A1" s="360"/>
      <c r="B1" s="360"/>
      <c r="C1" s="360"/>
      <c r="D1" s="360"/>
      <c r="E1" s="360"/>
      <c r="F1" s="360"/>
      <c r="G1" s="360"/>
      <c r="H1" s="360"/>
      <c r="I1" s="360"/>
    </row>
    <row r="2" spans="1:10" ht="18.75" customHeight="1">
      <c r="A2" s="397"/>
      <c r="B2" s="398"/>
      <c r="C2" s="205"/>
      <c r="D2" s="206"/>
      <c r="E2" s="206"/>
      <c r="F2" s="206" t="s">
        <v>502</v>
      </c>
      <c r="G2" s="206"/>
      <c r="H2" s="206"/>
      <c r="I2" s="206"/>
      <c r="J2" s="206"/>
    </row>
    <row r="3" spans="1:10">
      <c r="A3" s="398"/>
      <c r="B3" s="398"/>
      <c r="C3" s="205"/>
      <c r="D3" s="206"/>
      <c r="E3" s="206"/>
      <c r="F3" s="206" t="s">
        <v>445</v>
      </c>
      <c r="G3" s="206"/>
      <c r="H3" s="206"/>
      <c r="I3" s="206"/>
      <c r="J3" s="206"/>
    </row>
    <row r="4" spans="1:10" ht="17.25" customHeight="1">
      <c r="A4" s="398"/>
      <c r="B4" s="398"/>
      <c r="C4" s="205"/>
      <c r="D4" s="208"/>
      <c r="E4" s="208"/>
      <c r="F4" s="206" t="s">
        <v>446</v>
      </c>
      <c r="G4" s="206"/>
      <c r="H4" s="206"/>
      <c r="I4" s="206"/>
      <c r="J4" s="206"/>
    </row>
    <row r="5" spans="1:10" ht="18" customHeight="1">
      <c r="A5" s="398"/>
      <c r="B5" s="398"/>
      <c r="C5" s="205"/>
      <c r="D5" s="208"/>
      <c r="E5" s="208"/>
      <c r="F5" s="206"/>
      <c r="G5" s="206"/>
      <c r="H5" s="206"/>
      <c r="I5" s="206"/>
      <c r="J5" s="209"/>
    </row>
    <row r="6" spans="1:10" ht="18.75" customHeight="1">
      <c r="A6" s="398"/>
      <c r="B6" s="398"/>
      <c r="C6" s="205"/>
      <c r="D6" s="208"/>
      <c r="E6" s="208"/>
      <c r="F6" s="211"/>
      <c r="G6" s="206"/>
      <c r="H6" s="206"/>
      <c r="I6" s="206"/>
      <c r="J6" s="210"/>
    </row>
    <row r="7" spans="1:10" ht="18.75" customHeight="1">
      <c r="A7" s="205"/>
      <c r="B7" s="205"/>
      <c r="C7" s="205"/>
      <c r="D7" s="208"/>
      <c r="E7" s="208"/>
      <c r="F7" s="208"/>
      <c r="G7" s="210"/>
      <c r="H7" s="210"/>
      <c r="I7" s="210"/>
      <c r="J7" s="210"/>
    </row>
    <row r="8" spans="1:10" ht="18.75" customHeight="1">
      <c r="C8" s="205"/>
      <c r="D8" s="208"/>
      <c r="E8" s="208"/>
      <c r="F8" s="208"/>
      <c r="G8" s="394"/>
      <c r="H8" s="394"/>
      <c r="I8" s="394"/>
      <c r="J8" s="394"/>
    </row>
    <row r="9" spans="1:10" ht="18.75" customHeight="1">
      <c r="A9" s="206" t="s">
        <v>333</v>
      </c>
      <c r="B9" s="208"/>
      <c r="C9" s="205"/>
      <c r="D9" s="205"/>
      <c r="E9" s="205"/>
      <c r="F9" s="213"/>
      <c r="G9" s="399" t="s">
        <v>104</v>
      </c>
      <c r="H9" s="399"/>
      <c r="I9" s="399"/>
      <c r="J9" s="399"/>
    </row>
    <row r="10" spans="1:10">
      <c r="A10" s="206"/>
      <c r="B10" s="208"/>
      <c r="C10" s="214"/>
      <c r="D10" s="213"/>
      <c r="E10" s="213"/>
      <c r="F10" s="213"/>
      <c r="G10" s="392"/>
      <c r="H10" s="392"/>
      <c r="I10" s="392"/>
      <c r="J10" s="392"/>
    </row>
    <row r="11" spans="1:10" ht="18.75" customHeight="1">
      <c r="A11" s="400" t="s">
        <v>489</v>
      </c>
      <c r="B11" s="401"/>
      <c r="C11" s="215"/>
      <c r="D11" s="215"/>
      <c r="E11" s="215"/>
      <c r="F11" s="216"/>
      <c r="G11" s="217"/>
      <c r="H11" s="217"/>
      <c r="I11" s="217"/>
      <c r="J11" s="217"/>
    </row>
    <row r="12" spans="1:10" ht="20.25" customHeight="1">
      <c r="A12" s="210" t="s">
        <v>336</v>
      </c>
      <c r="B12" s="205"/>
      <c r="C12" s="205"/>
      <c r="D12" s="206"/>
      <c r="E12" s="206"/>
      <c r="F12" s="218"/>
      <c r="G12" s="392"/>
      <c r="H12" s="392"/>
      <c r="I12" s="392"/>
      <c r="J12" s="392"/>
    </row>
    <row r="13" spans="1:10" ht="19.5" customHeight="1">
      <c r="A13" s="219"/>
      <c r="B13" s="300" t="s">
        <v>511</v>
      </c>
      <c r="C13" s="205"/>
      <c r="D13" s="205"/>
      <c r="E13" s="205"/>
      <c r="F13" s="208"/>
      <c r="G13" s="217"/>
      <c r="H13" s="217"/>
      <c r="I13" s="217"/>
      <c r="J13" s="217"/>
    </row>
    <row r="14" spans="1:10" ht="19.5" customHeight="1">
      <c r="A14" s="389" t="s">
        <v>300</v>
      </c>
      <c r="B14" s="389"/>
      <c r="C14" s="205"/>
      <c r="D14" s="205"/>
      <c r="E14" s="205"/>
      <c r="F14" s="208"/>
      <c r="G14" s="392"/>
      <c r="H14" s="392"/>
      <c r="I14" s="392"/>
      <c r="J14" s="392"/>
    </row>
    <row r="15" spans="1:10" ht="19.5" customHeight="1">
      <c r="A15" s="395"/>
      <c r="B15" s="395"/>
      <c r="C15" s="214"/>
      <c r="D15" s="208"/>
      <c r="E15" s="208"/>
      <c r="F15" s="208"/>
      <c r="G15" s="386"/>
      <c r="H15" s="386"/>
      <c r="I15" s="386"/>
      <c r="J15" s="386"/>
    </row>
    <row r="16" spans="1:10" ht="16.5" customHeight="1">
      <c r="A16" s="389"/>
      <c r="B16" s="389"/>
      <c r="C16" s="214"/>
      <c r="D16" s="208"/>
      <c r="E16" s="208"/>
      <c r="F16" s="208"/>
      <c r="G16" s="210"/>
      <c r="H16" s="210"/>
      <c r="I16" s="210"/>
      <c r="J16" s="210"/>
    </row>
    <row r="17" spans="1:10" ht="16.5" customHeight="1">
      <c r="A17" s="205"/>
      <c r="B17" s="205"/>
      <c r="C17" s="214"/>
      <c r="D17" s="208"/>
      <c r="E17" s="208"/>
      <c r="F17" s="208"/>
      <c r="G17" s="210"/>
      <c r="H17" s="210"/>
      <c r="I17" s="210"/>
      <c r="J17" s="210"/>
    </row>
    <row r="18" spans="1:10" ht="18.75" customHeight="1">
      <c r="A18" s="394" t="s">
        <v>334</v>
      </c>
      <c r="B18" s="394"/>
      <c r="C18" s="205"/>
      <c r="D18" s="208"/>
      <c r="E18" s="208"/>
      <c r="F18" s="208"/>
      <c r="G18" s="394" t="s">
        <v>334</v>
      </c>
      <c r="H18" s="394"/>
      <c r="I18" s="394"/>
      <c r="J18" s="394"/>
    </row>
    <row r="19" spans="1:10" ht="15.75" customHeight="1">
      <c r="A19" s="206"/>
      <c r="B19" s="205"/>
      <c r="C19" s="205"/>
      <c r="D19" s="208"/>
      <c r="E19" s="208"/>
      <c r="F19" s="208"/>
      <c r="G19" s="206"/>
      <c r="H19" s="206"/>
      <c r="I19" s="205"/>
      <c r="J19" s="205"/>
    </row>
    <row r="20" spans="1:10" ht="27.75" customHeight="1">
      <c r="A20" s="392" t="s">
        <v>447</v>
      </c>
      <c r="B20" s="393"/>
      <c r="C20" s="205"/>
      <c r="D20" s="205"/>
      <c r="E20" s="205" t="s">
        <v>335</v>
      </c>
      <c r="F20" s="213"/>
      <c r="G20" s="220" t="s">
        <v>448</v>
      </c>
      <c r="H20" s="205"/>
      <c r="I20" s="205"/>
      <c r="J20" s="205"/>
    </row>
    <row r="21" spans="1:10" ht="21" customHeight="1">
      <c r="A21" s="390"/>
      <c r="B21" s="390"/>
      <c r="C21" s="205"/>
      <c r="D21" s="205"/>
      <c r="E21" s="205"/>
      <c r="F21" s="218"/>
      <c r="G21" s="206"/>
      <c r="H21" s="206"/>
      <c r="I21" s="206"/>
      <c r="J21" s="206"/>
    </row>
    <row r="22" spans="1:10" ht="27" customHeight="1">
      <c r="A22" s="221"/>
      <c r="B22" s="300" t="s">
        <v>505</v>
      </c>
      <c r="C22" s="205"/>
      <c r="D22" s="205"/>
      <c r="E22" s="205"/>
      <c r="F22" s="218"/>
      <c r="G22" s="396" t="s">
        <v>504</v>
      </c>
      <c r="H22" s="396"/>
      <c r="I22" s="396"/>
      <c r="J22" s="396"/>
    </row>
    <row r="23" spans="1:10" ht="15.75" customHeight="1">
      <c r="A23" s="389" t="s">
        <v>300</v>
      </c>
      <c r="B23" s="389"/>
      <c r="C23" s="205"/>
      <c r="D23" s="205"/>
      <c r="E23" s="205"/>
      <c r="F23" s="218"/>
      <c r="G23" s="391" t="s">
        <v>300</v>
      </c>
      <c r="H23" s="391"/>
      <c r="I23" s="391"/>
      <c r="J23" s="391"/>
    </row>
    <row r="24" spans="1:10" ht="15.75" customHeight="1">
      <c r="A24" s="206"/>
      <c r="B24" s="205"/>
      <c r="C24" s="205"/>
      <c r="D24" s="205"/>
      <c r="E24" s="205"/>
      <c r="F24" s="206"/>
      <c r="G24" s="386"/>
      <c r="H24" s="386"/>
      <c r="I24" s="386"/>
      <c r="J24" s="386"/>
    </row>
    <row r="25" spans="1:10">
      <c r="C25" s="222"/>
      <c r="D25" s="223"/>
      <c r="E25" s="223"/>
      <c r="F25" s="218"/>
      <c r="G25" s="386"/>
      <c r="H25" s="386"/>
      <c r="I25" s="386"/>
      <c r="J25" s="386"/>
    </row>
    <row r="26" spans="1:10" ht="21" customHeight="1">
      <c r="B26" s="207"/>
      <c r="C26" s="224"/>
      <c r="D26" s="225"/>
      <c r="E26" s="225"/>
      <c r="F26" s="225"/>
    </row>
    <row r="27" spans="1:10" ht="21" customHeight="1">
      <c r="B27" s="207"/>
      <c r="C27" s="224"/>
      <c r="D27" s="225"/>
      <c r="E27" s="225"/>
      <c r="F27" s="225"/>
      <c r="H27" s="226"/>
      <c r="I27" s="226"/>
      <c r="J27" s="226"/>
    </row>
    <row r="28" spans="1:10" ht="39" customHeight="1">
      <c r="B28" s="224"/>
      <c r="C28" s="224"/>
      <c r="D28" s="224"/>
      <c r="E28" s="224"/>
      <c r="F28" s="224"/>
      <c r="G28" s="212"/>
      <c r="H28" s="212"/>
      <c r="I28" s="212"/>
      <c r="J28" s="212"/>
    </row>
    <row r="29" spans="1:10" ht="25.5" customHeight="1">
      <c r="A29" s="227"/>
      <c r="B29" s="388"/>
      <c r="C29" s="388"/>
      <c r="D29" s="388"/>
      <c r="E29" s="388"/>
      <c r="F29" s="388"/>
      <c r="G29" s="228"/>
      <c r="H29" s="229">
        <v>2023</v>
      </c>
      <c r="I29" s="230" t="s">
        <v>109</v>
      </c>
      <c r="J29" s="231" t="s">
        <v>165</v>
      </c>
    </row>
    <row r="30" spans="1:10" ht="24.75" customHeight="1">
      <c r="A30" s="232" t="s">
        <v>13</v>
      </c>
      <c r="B30" s="376" t="s">
        <v>457</v>
      </c>
      <c r="C30" s="376"/>
      <c r="D30" s="376"/>
      <c r="E30" s="376"/>
      <c r="F30" s="376"/>
      <c r="G30" s="292"/>
      <c r="H30" s="293">
        <v>24902523</v>
      </c>
      <c r="I30" s="235" t="s">
        <v>107</v>
      </c>
      <c r="J30" s="231"/>
    </row>
    <row r="31" spans="1:10" ht="24.75" customHeight="1">
      <c r="A31" s="232" t="s">
        <v>14</v>
      </c>
      <c r="B31" s="376" t="s">
        <v>458</v>
      </c>
      <c r="C31" s="376"/>
      <c r="D31" s="376"/>
      <c r="E31" s="376"/>
      <c r="F31" s="376"/>
      <c r="G31" s="292"/>
      <c r="H31" s="293">
        <v>150</v>
      </c>
      <c r="I31" s="235" t="s">
        <v>106</v>
      </c>
      <c r="J31" s="231"/>
    </row>
    <row r="32" spans="1:10" ht="24.75" customHeight="1">
      <c r="A32" s="232" t="s">
        <v>19</v>
      </c>
      <c r="B32" s="376" t="s">
        <v>459</v>
      </c>
      <c r="C32" s="376"/>
      <c r="D32" s="376"/>
      <c r="E32" s="376"/>
      <c r="F32" s="376"/>
      <c r="G32" s="292"/>
      <c r="H32" s="293">
        <v>510100000</v>
      </c>
      <c r="I32" s="235" t="s">
        <v>105</v>
      </c>
      <c r="J32" s="231"/>
    </row>
    <row r="33" spans="1:10" ht="24.75" customHeight="1">
      <c r="A33" s="232" t="s">
        <v>437</v>
      </c>
      <c r="B33" s="376" t="s">
        <v>460</v>
      </c>
      <c r="C33" s="376"/>
      <c r="D33" s="376"/>
      <c r="E33" s="376"/>
      <c r="F33" s="376"/>
      <c r="G33" s="292"/>
      <c r="H33" s="293">
        <v>1009</v>
      </c>
      <c r="I33" s="235" t="s">
        <v>9</v>
      </c>
      <c r="J33" s="231"/>
    </row>
    <row r="34" spans="1:10" ht="24.75" customHeight="1">
      <c r="A34" s="232" t="s">
        <v>16</v>
      </c>
      <c r="B34" s="376" t="s">
        <v>461</v>
      </c>
      <c r="C34" s="376"/>
      <c r="D34" s="376"/>
      <c r="E34" s="376"/>
      <c r="F34" s="376"/>
      <c r="G34" s="292"/>
      <c r="H34" s="293"/>
      <c r="I34" s="235" t="s">
        <v>8</v>
      </c>
      <c r="J34" s="231"/>
    </row>
    <row r="35" spans="1:10" ht="24.75" customHeight="1">
      <c r="A35" s="232" t="s">
        <v>15</v>
      </c>
      <c r="B35" s="376" t="s">
        <v>462</v>
      </c>
      <c r="C35" s="376"/>
      <c r="D35" s="376"/>
      <c r="E35" s="376"/>
      <c r="F35" s="376"/>
      <c r="G35" s="292"/>
      <c r="H35" s="293">
        <v>60.1</v>
      </c>
      <c r="I35" s="235" t="s">
        <v>10</v>
      </c>
      <c r="J35" s="231"/>
    </row>
    <row r="36" spans="1:10" ht="24.75" customHeight="1">
      <c r="A36" s="232" t="s">
        <v>301</v>
      </c>
      <c r="B36" s="376" t="s">
        <v>412</v>
      </c>
      <c r="C36" s="376"/>
      <c r="D36" s="376"/>
      <c r="E36" s="376"/>
      <c r="F36" s="376"/>
      <c r="G36" s="371" t="s">
        <v>136</v>
      </c>
      <c r="H36" s="372"/>
      <c r="I36" s="235"/>
      <c r="J36" s="231"/>
    </row>
    <row r="37" spans="1:10" ht="24.75" customHeight="1">
      <c r="A37" s="232" t="s">
        <v>20</v>
      </c>
      <c r="B37" s="376" t="s">
        <v>463</v>
      </c>
      <c r="C37" s="376"/>
      <c r="D37" s="376"/>
      <c r="E37" s="376"/>
      <c r="F37" s="376"/>
      <c r="G37" s="371" t="s">
        <v>137</v>
      </c>
      <c r="H37" s="372"/>
      <c r="I37" s="235"/>
      <c r="J37" s="231"/>
    </row>
    <row r="38" spans="1:10" ht="24.75" customHeight="1">
      <c r="A38" s="232" t="s">
        <v>88</v>
      </c>
      <c r="B38" s="376">
        <v>29</v>
      </c>
      <c r="C38" s="376"/>
      <c r="D38" s="376"/>
      <c r="E38" s="376"/>
      <c r="F38" s="376"/>
      <c r="G38" s="233"/>
      <c r="H38" s="234"/>
      <c r="I38" s="235"/>
      <c r="J38" s="231"/>
    </row>
    <row r="39" spans="1:10" ht="24.75" customHeight="1">
      <c r="A39" s="232" t="s">
        <v>332</v>
      </c>
      <c r="B39" s="376" t="s">
        <v>464</v>
      </c>
      <c r="C39" s="376"/>
      <c r="D39" s="376"/>
      <c r="E39" s="376"/>
      <c r="F39" s="376"/>
      <c r="G39" s="233"/>
      <c r="H39" s="234"/>
      <c r="I39" s="235"/>
      <c r="J39" s="231"/>
    </row>
    <row r="40" spans="1:10" ht="24.75" customHeight="1">
      <c r="A40" s="232" t="s">
        <v>11</v>
      </c>
      <c r="B40" s="376">
        <v>670205</v>
      </c>
      <c r="C40" s="376"/>
      <c r="D40" s="376"/>
      <c r="E40" s="376"/>
      <c r="F40" s="376"/>
      <c r="G40" s="233"/>
      <c r="H40" s="234"/>
      <c r="I40" s="235"/>
      <c r="J40" s="231"/>
    </row>
    <row r="41" spans="1:10" ht="24.75" customHeight="1">
      <c r="A41" s="232" t="s">
        <v>12</v>
      </c>
      <c r="B41" s="376" t="s">
        <v>503</v>
      </c>
      <c r="C41" s="376"/>
      <c r="D41" s="376"/>
      <c r="E41" s="376"/>
      <c r="F41" s="376"/>
      <c r="G41" s="233"/>
      <c r="H41" s="234"/>
      <c r="I41" s="235"/>
      <c r="J41" s="231"/>
    </row>
    <row r="42" spans="1:10" ht="48" customHeight="1">
      <c r="A42" s="381" t="s">
        <v>544</v>
      </c>
      <c r="B42" s="382"/>
      <c r="C42" s="382"/>
      <c r="D42" s="382"/>
      <c r="E42" s="382"/>
      <c r="F42" s="382"/>
      <c r="G42" s="382"/>
      <c r="H42" s="382"/>
      <c r="I42" s="382"/>
      <c r="J42" s="382"/>
    </row>
    <row r="43" spans="1:10" ht="30" customHeight="1">
      <c r="A43" s="380" t="s">
        <v>144</v>
      </c>
      <c r="B43" s="380"/>
      <c r="C43" s="380"/>
      <c r="D43" s="380"/>
      <c r="E43" s="380"/>
      <c r="F43" s="380"/>
      <c r="G43" s="380"/>
      <c r="H43" s="380"/>
      <c r="I43" s="380"/>
      <c r="J43" s="380"/>
    </row>
    <row r="44" spans="1:10" ht="23.25" customHeight="1">
      <c r="B44" s="236"/>
      <c r="C44" s="224"/>
      <c r="D44" s="236"/>
      <c r="E44" s="236"/>
      <c r="F44" s="236"/>
      <c r="G44" s="236"/>
      <c r="H44" s="236"/>
      <c r="I44" s="237" t="s">
        <v>370</v>
      </c>
      <c r="J44" s="236" t="s">
        <v>340</v>
      </c>
    </row>
    <row r="45" spans="1:10" ht="41.25" customHeight="1">
      <c r="A45" s="369" t="s">
        <v>170</v>
      </c>
      <c r="B45" s="377" t="s">
        <v>17</v>
      </c>
      <c r="C45" s="373" t="s">
        <v>518</v>
      </c>
      <c r="D45" s="373" t="s">
        <v>519</v>
      </c>
      <c r="E45" s="378" t="s">
        <v>516</v>
      </c>
      <c r="F45" s="377" t="s">
        <v>520</v>
      </c>
      <c r="G45" s="370" t="s">
        <v>171</v>
      </c>
      <c r="H45" s="371"/>
      <c r="I45" s="371"/>
      <c r="J45" s="372"/>
    </row>
    <row r="46" spans="1:10" ht="77.25" customHeight="1">
      <c r="A46" s="369"/>
      <c r="B46" s="377"/>
      <c r="C46" s="374"/>
      <c r="D46" s="374"/>
      <c r="E46" s="379"/>
      <c r="F46" s="377"/>
      <c r="G46" s="238" t="s">
        <v>450</v>
      </c>
      <c r="H46" s="238" t="s">
        <v>492</v>
      </c>
      <c r="I46" s="377" t="s">
        <v>543</v>
      </c>
      <c r="J46" s="385"/>
    </row>
    <row r="47" spans="1:10" ht="28.5" customHeight="1">
      <c r="A47" s="231">
        <v>1</v>
      </c>
      <c r="B47" s="238">
        <v>2</v>
      </c>
      <c r="C47" s="238">
        <v>3</v>
      </c>
      <c r="D47" s="238">
        <v>4</v>
      </c>
      <c r="E47" s="238">
        <v>5</v>
      </c>
      <c r="F47" s="238">
        <v>6</v>
      </c>
      <c r="G47" s="238">
        <v>7</v>
      </c>
      <c r="H47" s="238">
        <v>8</v>
      </c>
      <c r="I47" s="377">
        <v>9</v>
      </c>
      <c r="J47" s="385"/>
    </row>
    <row r="48" spans="1:10" ht="24.95" customHeight="1">
      <c r="A48" s="387" t="s">
        <v>81</v>
      </c>
      <c r="B48" s="387"/>
      <c r="C48" s="387"/>
      <c r="D48" s="387"/>
      <c r="E48" s="387"/>
      <c r="F48" s="387"/>
      <c r="G48" s="387"/>
      <c r="H48" s="387"/>
      <c r="I48" s="387"/>
      <c r="J48" s="387"/>
    </row>
    <row r="49" spans="1:10" ht="45" customHeight="1">
      <c r="A49" s="239" t="s">
        <v>145</v>
      </c>
      <c r="B49" s="240">
        <v>1000</v>
      </c>
      <c r="C49" s="241">
        <f ca="1">'I. Фін результат'!C8</f>
        <v>679.2</v>
      </c>
      <c r="D49" s="241">
        <f ca="1">'I. Фін результат'!D8</f>
        <v>265.5</v>
      </c>
      <c r="E49" s="241">
        <f ca="1">'I. Фін результат'!E8</f>
        <v>265.5</v>
      </c>
      <c r="F49" s="241">
        <f ca="1">'I. Фін результат'!F8</f>
        <v>340</v>
      </c>
      <c r="G49" s="241">
        <f ca="1">F49*105.3%</f>
        <v>358.02</v>
      </c>
      <c r="H49" s="241">
        <f ca="1">G49*105.3%</f>
        <v>376.99505999999997</v>
      </c>
      <c r="I49" s="383">
        <f ca="1">H49*105.3%</f>
        <v>396.97579817999991</v>
      </c>
      <c r="J49" s="384"/>
    </row>
    <row r="50" spans="1:10" ht="47.25" customHeight="1">
      <c r="A50" s="239" t="s">
        <v>126</v>
      </c>
      <c r="B50" s="240">
        <v>1010</v>
      </c>
      <c r="C50" s="241">
        <f ca="1">'I. Фін результат'!C9</f>
        <v>-5531</v>
      </c>
      <c r="D50" s="241">
        <f ca="1">'I. Фін результат'!D9</f>
        <v>-5071.6000000000004</v>
      </c>
      <c r="E50" s="241">
        <f ca="1">'I. Фін результат'!E9</f>
        <v>-5071.6000000000004</v>
      </c>
      <c r="F50" s="241">
        <f ca="1">'I. Фін результат'!F9</f>
        <v>-7326.2000000000007</v>
      </c>
      <c r="G50" s="241">
        <v>-6257.4</v>
      </c>
      <c r="H50" s="241">
        <v>-6728.3</v>
      </c>
      <c r="I50" s="241">
        <v>-7491</v>
      </c>
      <c r="J50" s="241"/>
    </row>
    <row r="51" spans="1:10" ht="28.5" customHeight="1">
      <c r="A51" s="242" t="s">
        <v>183</v>
      </c>
      <c r="B51" s="240">
        <v>1020</v>
      </c>
      <c r="C51" s="243">
        <f ca="1">SUM(C49:C50)</f>
        <v>-4851.8</v>
      </c>
      <c r="D51" s="243">
        <f t="shared" ref="D51:J51" si="0">SUM(D49:D50)</f>
        <v>-4806.1000000000004</v>
      </c>
      <c r="E51" s="243">
        <f t="shared" si="0"/>
        <v>-4806.1000000000004</v>
      </c>
      <c r="F51" s="243">
        <f t="shared" si="0"/>
        <v>-6986.2000000000007</v>
      </c>
      <c r="G51" s="243">
        <f t="shared" si="0"/>
        <v>-5899.3799999999992</v>
      </c>
      <c r="H51" s="243">
        <f t="shared" si="0"/>
        <v>-6351.30494</v>
      </c>
      <c r="I51" s="243">
        <f t="shared" si="0"/>
        <v>-7094.0242018199997</v>
      </c>
      <c r="J51" s="243">
        <f t="shared" si="0"/>
        <v>0</v>
      </c>
    </row>
    <row r="52" spans="1:10" ht="27.75" customHeight="1">
      <c r="A52" s="239" t="s">
        <v>111</v>
      </c>
      <c r="B52" s="240">
        <v>1030</v>
      </c>
      <c r="C52" s="241">
        <f ca="1">'I. Фін результат'!C19</f>
        <v>-1654.1</v>
      </c>
      <c r="D52" s="241">
        <f ca="1">'I. Фін результат'!D19</f>
        <v>-1606.6</v>
      </c>
      <c r="E52" s="241">
        <f ca="1">'I. Фін результат'!E19</f>
        <v>-1606.6</v>
      </c>
      <c r="F52" s="241">
        <f ca="1">'I. Фін результат'!F19</f>
        <v>-1636.1999999999998</v>
      </c>
      <c r="G52" s="241">
        <f t="shared" ref="G52:I53" si="1">F52*105.3%</f>
        <v>-1722.9185999999997</v>
      </c>
      <c r="H52" s="241">
        <f t="shared" si="1"/>
        <v>-1814.2332857999995</v>
      </c>
      <c r="I52" s="241">
        <f t="shared" si="1"/>
        <v>-1910.3876499473993</v>
      </c>
      <c r="J52" s="241"/>
    </row>
    <row r="53" spans="1:10" ht="27.75" customHeight="1">
      <c r="A53" s="239" t="s">
        <v>110</v>
      </c>
      <c r="B53" s="240">
        <v>1060</v>
      </c>
      <c r="C53" s="241">
        <f ca="1">'I. Фін результат'!C40</f>
        <v>-97.6</v>
      </c>
      <c r="D53" s="241">
        <f ca="1">'I. Фін результат'!D40</f>
        <v>-101.6</v>
      </c>
      <c r="E53" s="241">
        <f ca="1">'I. Фін результат'!E40</f>
        <v>-101.6</v>
      </c>
      <c r="F53" s="241">
        <f ca="1">'I. Фін результат'!F40</f>
        <v>-128.4</v>
      </c>
      <c r="G53" s="241">
        <f t="shared" si="1"/>
        <v>-135.20519999999999</v>
      </c>
      <c r="H53" s="241">
        <f t="shared" si="1"/>
        <v>-142.37107559999998</v>
      </c>
      <c r="I53" s="241">
        <f t="shared" si="1"/>
        <v>-149.91674260679997</v>
      </c>
      <c r="J53" s="241"/>
    </row>
    <row r="54" spans="1:10" ht="27.75" customHeight="1">
      <c r="A54" s="239" t="s">
        <v>207</v>
      </c>
      <c r="B54" s="240">
        <v>1070</v>
      </c>
      <c r="C54" s="241">
        <f ca="1">'I. Фін результат'!C48</f>
        <v>6418.1</v>
      </c>
      <c r="D54" s="241">
        <f ca="1">'I. Фін результат'!D48</f>
        <v>6415.3</v>
      </c>
      <c r="E54" s="241">
        <f ca="1">'I. Фін результат'!E48</f>
        <v>6415.3</v>
      </c>
      <c r="F54" s="241">
        <f ca="1">'I. Фін результат'!F48</f>
        <v>8600.7999999999993</v>
      </c>
      <c r="G54" s="241">
        <v>7556.6</v>
      </c>
      <c r="H54" s="241">
        <v>8098</v>
      </c>
      <c r="I54" s="241">
        <v>8934</v>
      </c>
      <c r="J54" s="241"/>
    </row>
    <row r="55" spans="1:10" ht="27.75" customHeight="1">
      <c r="A55" s="239" t="s">
        <v>26</v>
      </c>
      <c r="B55" s="240">
        <v>1080</v>
      </c>
      <c r="C55" s="241">
        <f ca="1">'I. Фін результат'!C52</f>
        <v>0</v>
      </c>
      <c r="D55" s="241">
        <f ca="1">'I. Фін результат'!D52</f>
        <v>0</v>
      </c>
      <c r="E55" s="241">
        <f ca="1">'I. Фін результат'!E52</f>
        <v>0</v>
      </c>
      <c r="F55" s="241">
        <f ca="1">'I. Фін результат'!F52</f>
        <v>0</v>
      </c>
      <c r="G55" s="241"/>
      <c r="H55" s="241"/>
      <c r="I55" s="241"/>
      <c r="J55" s="241"/>
    </row>
    <row r="56" spans="1:10" ht="28.5" customHeight="1">
      <c r="A56" s="242" t="s">
        <v>4</v>
      </c>
      <c r="B56" s="240">
        <v>1100</v>
      </c>
      <c r="C56" s="243">
        <f ca="1">SUM(C51:C55)</f>
        <v>-185.39999999999964</v>
      </c>
      <c r="D56" s="243">
        <f t="shared" ref="D56:J56" si="2">SUM(D51:D55)</f>
        <v>-99.000000000000909</v>
      </c>
      <c r="E56" s="243">
        <f t="shared" si="2"/>
        <v>-99.000000000000909</v>
      </c>
      <c r="F56" s="243">
        <f t="shared" si="2"/>
        <v>-150.00000000000182</v>
      </c>
      <c r="G56" s="243">
        <f t="shared" si="2"/>
        <v>-200.90379999999914</v>
      </c>
      <c r="H56" s="243">
        <f t="shared" si="2"/>
        <v>-209.90930139999909</v>
      </c>
      <c r="I56" s="243">
        <f t="shared" si="2"/>
        <v>-220.32859437419938</v>
      </c>
      <c r="J56" s="243">
        <f t="shared" si="2"/>
        <v>0</v>
      </c>
    </row>
    <row r="57" spans="1:10" ht="28.5" customHeight="1">
      <c r="A57" s="242" t="s">
        <v>112</v>
      </c>
      <c r="B57" s="240">
        <v>1310</v>
      </c>
      <c r="C57" s="243">
        <f ca="1">'I. Фін результат'!C88</f>
        <v>-0.3999999999996362</v>
      </c>
      <c r="D57" s="243">
        <f ca="1">'I. Фін результат'!D88</f>
        <v>-9.0949470177292824E-13</v>
      </c>
      <c r="E57" s="243">
        <f ca="1">'I. Фін результат'!E88</f>
        <v>-9.0949470177292824E-13</v>
      </c>
      <c r="F57" s="243">
        <f ca="1">'I. Фін результат'!F88</f>
        <v>4.5474735088646412E-13</v>
      </c>
      <c r="G57" s="311">
        <f ca="1">'I. Фін результат'!G88</f>
        <v>0</v>
      </c>
      <c r="H57" s="311">
        <f ca="1">'I. Фін результат'!H88</f>
        <v>0</v>
      </c>
      <c r="I57" s="311">
        <f ca="1">'I. Фін результат'!I88</f>
        <v>0</v>
      </c>
      <c r="J57" s="243"/>
    </row>
    <row r="58" spans="1:10" ht="28.5" customHeight="1">
      <c r="A58" s="242" t="s">
        <v>158</v>
      </c>
      <c r="B58" s="240">
        <f ca="1">' V. Коефіцієнти'!B9</f>
        <v>5010</v>
      </c>
      <c r="C58" s="243">
        <f ca="1">(C57/C49)*100</f>
        <v>-5.8892815076507093E-2</v>
      </c>
      <c r="D58" s="243">
        <f t="shared" ref="D58:J58" si="3">(D57/D49)*100</f>
        <v>-3.4255920970731759E-13</v>
      </c>
      <c r="E58" s="243">
        <f t="shared" si="3"/>
        <v>-3.4255920970731759E-13</v>
      </c>
      <c r="F58" s="243">
        <f t="shared" si="3"/>
        <v>1.3374922084896004E-13</v>
      </c>
      <c r="G58" s="311">
        <f ca="1">(G57/G49)*100</f>
        <v>0</v>
      </c>
      <c r="H58" s="311">
        <f ca="1">(H57/H49)*100</f>
        <v>0</v>
      </c>
      <c r="I58" s="311">
        <f ca="1">(I57/I49)*100</f>
        <v>0</v>
      </c>
      <c r="J58" s="243" t="e">
        <f t="shared" si="3"/>
        <v>#DIV/0!</v>
      </c>
    </row>
    <row r="59" spans="1:10" ht="27.75" customHeight="1">
      <c r="A59" s="239" t="s">
        <v>208</v>
      </c>
      <c r="B59" s="240">
        <v>1110</v>
      </c>
      <c r="C59" s="241">
        <f ca="1">'I. Фін результат'!C60</f>
        <v>0</v>
      </c>
      <c r="D59" s="241">
        <f ca="1">'I. Фін результат'!D60</f>
        <v>0</v>
      </c>
      <c r="E59" s="241">
        <f ca="1">'I. Фін результат'!E60</f>
        <v>0</v>
      </c>
      <c r="F59" s="241">
        <f ca="1">'I. Фін результат'!F60</f>
        <v>0</v>
      </c>
      <c r="G59" s="241"/>
      <c r="H59" s="241"/>
      <c r="I59" s="241"/>
      <c r="J59" s="241"/>
    </row>
    <row r="60" spans="1:10" ht="27.75" customHeight="1">
      <c r="A60" s="239" t="s">
        <v>209</v>
      </c>
      <c r="B60" s="240">
        <v>1120</v>
      </c>
      <c r="C60" s="241" t="str">
        <f ca="1">'I. Фін результат'!C61</f>
        <v>(    )</v>
      </c>
      <c r="D60" s="241" t="str">
        <f ca="1">'I. Фін результат'!D61</f>
        <v>(    )</v>
      </c>
      <c r="E60" s="241" t="str">
        <f ca="1">'I. Фін результат'!E61</f>
        <v>(    )</v>
      </c>
      <c r="F60" s="241">
        <f ca="1">'I. Фін результат'!F61</f>
        <v>0</v>
      </c>
      <c r="G60" s="241"/>
      <c r="H60" s="241"/>
      <c r="I60" s="241"/>
      <c r="J60" s="241"/>
    </row>
    <row r="61" spans="1:10" ht="27.75" customHeight="1">
      <c r="A61" s="239" t="s">
        <v>210</v>
      </c>
      <c r="B61" s="240">
        <v>1130</v>
      </c>
      <c r="C61" s="241">
        <f ca="1">'I. Фін результат'!C62</f>
        <v>0</v>
      </c>
      <c r="D61" s="241">
        <f ca="1">'I. Фін результат'!D62</f>
        <v>0</v>
      </c>
      <c r="E61" s="241">
        <f ca="1">'I. Фін результат'!E62</f>
        <v>0</v>
      </c>
      <c r="F61" s="241">
        <f ca="1">'I. Фін результат'!F62</f>
        <v>0</v>
      </c>
      <c r="G61" s="241"/>
      <c r="H61" s="241"/>
      <c r="I61" s="241"/>
      <c r="J61" s="241"/>
    </row>
    <row r="62" spans="1:10" ht="27.75" customHeight="1">
      <c r="A62" s="239" t="s">
        <v>211</v>
      </c>
      <c r="B62" s="240">
        <v>1140</v>
      </c>
      <c r="C62" s="241" t="str">
        <f ca="1">'I. Фін результат'!C63</f>
        <v>(    )</v>
      </c>
      <c r="D62" s="241" t="str">
        <f ca="1">'I. Фін результат'!D63</f>
        <v>(    )</v>
      </c>
      <c r="E62" s="241" t="str">
        <f ca="1">'I. Фін результат'!E63</f>
        <v>(    )</v>
      </c>
      <c r="F62" s="241">
        <f ca="1">'I. Фін результат'!F63</f>
        <v>0</v>
      </c>
      <c r="G62" s="241"/>
      <c r="H62" s="241"/>
      <c r="I62" s="241"/>
      <c r="J62" s="241"/>
    </row>
    <row r="63" spans="1:10" ht="27.75" customHeight="1">
      <c r="A63" s="239" t="s">
        <v>213</v>
      </c>
      <c r="B63" s="240">
        <v>1150</v>
      </c>
      <c r="C63" s="241">
        <f ca="1">'I. Фін результат'!C64</f>
        <v>185</v>
      </c>
      <c r="D63" s="241">
        <f ca="1">'I. Фін результат'!D64</f>
        <v>99</v>
      </c>
      <c r="E63" s="241">
        <f ca="1">'I. Фін результат'!E64</f>
        <v>99</v>
      </c>
      <c r="F63" s="241">
        <f ca="1">'I. Фін результат'!F64</f>
        <v>150</v>
      </c>
      <c r="G63" s="241">
        <v>220</v>
      </c>
      <c r="H63" s="241">
        <v>230</v>
      </c>
      <c r="I63" s="241">
        <v>241.5</v>
      </c>
      <c r="J63" s="241"/>
    </row>
    <row r="64" spans="1:10" ht="27.75" customHeight="1">
      <c r="A64" s="239" t="s">
        <v>214</v>
      </c>
      <c r="B64" s="240">
        <v>1160</v>
      </c>
      <c r="C64" s="241">
        <f ca="1">'I. Фін результат'!C67</f>
        <v>0</v>
      </c>
      <c r="D64" s="241">
        <f ca="1">'I. Фін результат'!D67</f>
        <v>0</v>
      </c>
      <c r="E64" s="241">
        <f ca="1">'I. Фін результат'!E67</f>
        <v>0</v>
      </c>
      <c r="F64" s="241">
        <f ca="1">'I. Фін результат'!F67</f>
        <v>0</v>
      </c>
      <c r="G64" s="241"/>
      <c r="H64" s="241"/>
      <c r="I64" s="241"/>
      <c r="J64" s="241"/>
    </row>
    <row r="65" spans="1:10" ht="28.5" customHeight="1">
      <c r="A65" s="242" t="s">
        <v>80</v>
      </c>
      <c r="B65" s="240">
        <v>1170</v>
      </c>
      <c r="C65" s="243">
        <f ca="1">SUM(C56, C59:C64)</f>
        <v>-0.3999999999996362</v>
      </c>
      <c r="D65" s="243">
        <f t="shared" ref="D65:J65" si="4">SUM(D56, D59:D64)</f>
        <v>-9.0949470177292824E-13</v>
      </c>
      <c r="E65" s="243">
        <f t="shared" si="4"/>
        <v>-9.0949470177292824E-13</v>
      </c>
      <c r="F65" s="243">
        <f t="shared" si="4"/>
        <v>-1.8189894035458565E-12</v>
      </c>
      <c r="G65" s="243">
        <f t="shared" si="4"/>
        <v>19.096200000000863</v>
      </c>
      <c r="H65" s="243">
        <f t="shared" si="4"/>
        <v>20.090698600000906</v>
      </c>
      <c r="I65" s="243">
        <f t="shared" si="4"/>
        <v>21.171405625800617</v>
      </c>
      <c r="J65" s="243">
        <f t="shared" si="4"/>
        <v>0</v>
      </c>
    </row>
    <row r="66" spans="1:10" ht="27.75" customHeight="1">
      <c r="A66" s="239" t="s">
        <v>215</v>
      </c>
      <c r="B66" s="240">
        <v>1180</v>
      </c>
      <c r="C66" s="241" t="str">
        <f ca="1">'I. Фін результат'!C71</f>
        <v>(    )</v>
      </c>
      <c r="D66" s="241" t="str">
        <f ca="1">'I. Фін результат'!D71</f>
        <v>(    )</v>
      </c>
      <c r="E66" s="241" t="str">
        <f ca="1">'I. Фін результат'!E71</f>
        <v>(    )</v>
      </c>
      <c r="F66" s="241">
        <f ca="1">'I. Фін результат'!F71</f>
        <v>0</v>
      </c>
      <c r="G66" s="241"/>
      <c r="H66" s="241"/>
      <c r="I66" s="241"/>
      <c r="J66" s="241"/>
    </row>
    <row r="67" spans="1:10" ht="27.75" customHeight="1">
      <c r="A67" s="239" t="s">
        <v>216</v>
      </c>
      <c r="B67" s="240">
        <v>1181</v>
      </c>
      <c r="C67" s="241">
        <f ca="1">'I. Фін результат'!C72</f>
        <v>0</v>
      </c>
      <c r="D67" s="241">
        <f ca="1">'I. Фін результат'!D72</f>
        <v>0</v>
      </c>
      <c r="E67" s="241">
        <f ca="1">'I. Фін результат'!E72</f>
        <v>0</v>
      </c>
      <c r="F67" s="241">
        <f ca="1">'I. Фін результат'!F72</f>
        <v>0</v>
      </c>
      <c r="G67" s="241"/>
      <c r="H67" s="241"/>
      <c r="I67" s="241"/>
      <c r="J67" s="241"/>
    </row>
    <row r="68" spans="1:10" ht="42.75" customHeight="1">
      <c r="A68" s="239" t="s">
        <v>217</v>
      </c>
      <c r="B68" s="240">
        <v>1190</v>
      </c>
      <c r="C68" s="241">
        <f ca="1">'I. Фін результат'!C73</f>
        <v>0</v>
      </c>
      <c r="D68" s="241">
        <f ca="1">'I. Фін результат'!D73</f>
        <v>0</v>
      </c>
      <c r="E68" s="241">
        <f ca="1">'I. Фін результат'!E73</f>
        <v>0</v>
      </c>
      <c r="F68" s="241">
        <f ca="1">'I. Фін результат'!F73</f>
        <v>0</v>
      </c>
      <c r="G68" s="241"/>
      <c r="H68" s="241"/>
      <c r="I68" s="241"/>
      <c r="J68" s="241"/>
    </row>
    <row r="69" spans="1:10" ht="27.75" customHeight="1">
      <c r="A69" s="239" t="s">
        <v>218</v>
      </c>
      <c r="B69" s="240">
        <v>1191</v>
      </c>
      <c r="C69" s="241" t="str">
        <f ca="1">'I. Фін результат'!C74</f>
        <v>(    )</v>
      </c>
      <c r="D69" s="241" t="str">
        <f ca="1">'I. Фін результат'!D74</f>
        <v>(    )</v>
      </c>
      <c r="E69" s="241" t="str">
        <f ca="1">'I. Фін результат'!E74</f>
        <v>(    )</v>
      </c>
      <c r="F69" s="241">
        <f ca="1">'I. Фін результат'!F74</f>
        <v>0</v>
      </c>
      <c r="G69" s="241"/>
      <c r="H69" s="241"/>
      <c r="I69" s="241"/>
      <c r="J69" s="241"/>
    </row>
    <row r="70" spans="1:10" ht="28.5" customHeight="1">
      <c r="A70" s="242" t="s">
        <v>298</v>
      </c>
      <c r="B70" s="240">
        <v>1200</v>
      </c>
      <c r="C70" s="243">
        <f ca="1">SUM(C65:C69)</f>
        <v>-0.3999999999996362</v>
      </c>
      <c r="D70" s="243">
        <f t="shared" ref="D70:J70" si="5">SUM(D65:D69)</f>
        <v>-9.0949470177292824E-13</v>
      </c>
      <c r="E70" s="243">
        <f t="shared" si="5"/>
        <v>-9.0949470177292824E-13</v>
      </c>
      <c r="F70" s="243">
        <f t="shared" si="5"/>
        <v>-1.8189894035458565E-12</v>
      </c>
      <c r="G70" s="311">
        <f t="shared" si="5"/>
        <v>19.096200000000863</v>
      </c>
      <c r="H70" s="311">
        <f t="shared" si="5"/>
        <v>20.090698600000906</v>
      </c>
      <c r="I70" s="311">
        <f t="shared" si="5"/>
        <v>21.171405625800617</v>
      </c>
      <c r="J70" s="243">
        <f t="shared" si="5"/>
        <v>0</v>
      </c>
    </row>
    <row r="71" spans="1:10" ht="27.75" customHeight="1">
      <c r="A71" s="239" t="s">
        <v>302</v>
      </c>
      <c r="B71" s="240">
        <v>1201</v>
      </c>
      <c r="C71" s="241">
        <f ca="1">'I. Фін результат'!C76</f>
        <v>0</v>
      </c>
      <c r="D71" s="241">
        <f ca="1">'I. Фін результат'!D76</f>
        <v>0</v>
      </c>
      <c r="E71" s="241">
        <f ca="1">'I. Фін результат'!E76</f>
        <v>0</v>
      </c>
      <c r="F71" s="313">
        <f ca="1">'I. Фін результат'!F76</f>
        <v>0</v>
      </c>
      <c r="G71" s="241"/>
      <c r="H71" s="241"/>
      <c r="I71" s="241"/>
      <c r="J71" s="241"/>
    </row>
    <row r="72" spans="1:10" ht="27.75" customHeight="1">
      <c r="A72" s="239" t="s">
        <v>303</v>
      </c>
      <c r="B72" s="240">
        <v>1202</v>
      </c>
      <c r="C72" s="241" t="str">
        <f ca="1">'I. Фін результат'!C77</f>
        <v>(    )</v>
      </c>
      <c r="D72" s="241" t="str">
        <f ca="1">'I. Фін результат'!D77</f>
        <v>(    )</v>
      </c>
      <c r="E72" s="241" t="str">
        <f ca="1">'I. Фін результат'!E77</f>
        <v>(    )</v>
      </c>
      <c r="F72" s="313">
        <f ca="1">'I. Фін результат'!F77</f>
        <v>0</v>
      </c>
      <c r="G72" s="241"/>
      <c r="H72" s="241"/>
      <c r="I72" s="241"/>
      <c r="J72" s="241"/>
    </row>
    <row r="73" spans="1:10" ht="24.95" customHeight="1">
      <c r="A73" s="359" t="s">
        <v>116</v>
      </c>
      <c r="B73" s="359"/>
      <c r="C73" s="359"/>
      <c r="D73" s="359"/>
      <c r="E73" s="359"/>
      <c r="F73" s="359"/>
      <c r="G73" s="359"/>
      <c r="H73" s="359"/>
      <c r="I73" s="359"/>
      <c r="J73" s="359"/>
    </row>
    <row r="74" spans="1:10" ht="52.5" customHeight="1">
      <c r="A74" s="244" t="s">
        <v>371</v>
      </c>
      <c r="B74" s="240">
        <v>2110</v>
      </c>
      <c r="C74" s="245">
        <f ca="1">'ІІ. Розр. з бюджетом'!C19</f>
        <v>75.3</v>
      </c>
      <c r="D74" s="245">
        <f ca="1">'ІІ. Розр. з бюджетом'!D19</f>
        <v>70.8</v>
      </c>
      <c r="E74" s="245">
        <f ca="1">'ІІ. Розр. з бюджетом'!E19</f>
        <v>70.8</v>
      </c>
      <c r="F74" s="245">
        <f ca="1">'ІІ. Розр. з бюджетом'!F19</f>
        <v>95.5</v>
      </c>
      <c r="G74" s="241">
        <f>F74*106.2%</f>
        <v>101.42100000000001</v>
      </c>
      <c r="H74" s="241">
        <f>ROUND(G74*105.3%,1)</f>
        <v>106.8</v>
      </c>
      <c r="I74" s="241">
        <f>H74*105.3%</f>
        <v>112.46039999999999</v>
      </c>
      <c r="J74" s="246"/>
    </row>
    <row r="75" spans="1:10" ht="43.5" customHeight="1">
      <c r="A75" s="247" t="s">
        <v>372</v>
      </c>
      <c r="B75" s="248">
        <v>2120</v>
      </c>
      <c r="C75" s="245">
        <f ca="1">'ІІ. Розр. з бюджетом'!C27</f>
        <v>904.2</v>
      </c>
      <c r="D75" s="245">
        <f ca="1">'ІІ. Розр. з бюджетом'!D27</f>
        <v>850.2</v>
      </c>
      <c r="E75" s="245">
        <f ca="1">'ІІ. Розр. з бюджетом'!E27</f>
        <v>850.2</v>
      </c>
      <c r="F75" s="245">
        <f ca="1">'ІІ. Розр. з бюджетом'!F27</f>
        <v>1146</v>
      </c>
      <c r="G75" s="241">
        <f>F75*106.2%</f>
        <v>1217.0520000000001</v>
      </c>
      <c r="H75" s="241">
        <f>ROUND(G75*105.3%,1)</f>
        <v>1281.5999999999999</v>
      </c>
      <c r="I75" s="241">
        <f>H75*105.3%</f>
        <v>1349.5247999999999</v>
      </c>
      <c r="J75" s="246"/>
    </row>
    <row r="76" spans="1:10" ht="33" customHeight="1">
      <c r="A76" s="244" t="s">
        <v>373</v>
      </c>
      <c r="B76" s="248">
        <v>2130</v>
      </c>
      <c r="C76" s="245">
        <f ca="1">'ІІ. Розр. з бюджетом'!C36</f>
        <v>1105.0999999999999</v>
      </c>
      <c r="D76" s="245">
        <f ca="1">'ІІ. Розр. з бюджетом'!D36</f>
        <v>1038.9000000000001</v>
      </c>
      <c r="E76" s="245">
        <f ca="1">'ІІ. Розр. з бюджетом'!E36</f>
        <v>1038.9000000000001</v>
      </c>
      <c r="F76" s="245">
        <f ca="1">'ІІ. Розр. з бюджетом'!F36</f>
        <v>1400.8</v>
      </c>
      <c r="G76" s="241">
        <v>1298.9000000000001</v>
      </c>
      <c r="H76" s="241">
        <v>1393.4</v>
      </c>
      <c r="I76" s="241">
        <v>1532.7</v>
      </c>
      <c r="J76" s="246"/>
    </row>
    <row r="77" spans="1:10" ht="30.75" customHeight="1">
      <c r="A77" s="249" t="s">
        <v>366</v>
      </c>
      <c r="B77" s="248">
        <v>2200</v>
      </c>
      <c r="C77" s="250">
        <f ca="1">'ІІ. Розр. з бюджетом'!C43</f>
        <v>2084.6</v>
      </c>
      <c r="D77" s="250">
        <f ca="1">'ІІ. Розр. з бюджетом'!D43</f>
        <v>1959.9</v>
      </c>
      <c r="E77" s="250">
        <f ca="1">'ІІ. Розр. з бюджетом'!E43</f>
        <v>1959.9</v>
      </c>
      <c r="F77" s="250">
        <f ca="1">'ІІ. Розр. з бюджетом'!F43</f>
        <v>2642.2999999999997</v>
      </c>
      <c r="G77" s="250">
        <f>SUM(G74:G76)</f>
        <v>2617.3730000000005</v>
      </c>
      <c r="H77" s="330">
        <f>ROUNDUP(SUM(H74:H76),1)</f>
        <v>2781.8</v>
      </c>
      <c r="I77" s="250">
        <f>SUM(I74:I76)</f>
        <v>2994.6851999999999</v>
      </c>
      <c r="J77" s="246"/>
    </row>
    <row r="78" spans="1:10" ht="24.95" customHeight="1">
      <c r="A78" s="359" t="s">
        <v>115</v>
      </c>
      <c r="B78" s="368"/>
      <c r="C78" s="359"/>
      <c r="D78" s="359"/>
      <c r="E78" s="359"/>
      <c r="F78" s="359"/>
      <c r="G78" s="359"/>
      <c r="H78" s="359"/>
      <c r="I78" s="359"/>
      <c r="J78" s="359"/>
    </row>
    <row r="79" spans="1:10" ht="30.75" customHeight="1">
      <c r="A79" s="249" t="s">
        <v>219</v>
      </c>
      <c r="B79" s="248">
        <v>3405</v>
      </c>
      <c r="C79" s="243">
        <f ca="1">'ІІІ. Рух грош. коштів'!C66</f>
        <v>89.1</v>
      </c>
      <c r="D79" s="243">
        <f ca="1">'ІІІ. Рух грош. коштів'!D66</f>
        <v>88.7</v>
      </c>
      <c r="E79" s="243">
        <f ca="1">'ІІІ. Рух грош. коштів'!E66</f>
        <v>88.7</v>
      </c>
      <c r="F79" s="243">
        <f ca="1">'ІІІ. Рух грош. коштів'!F66</f>
        <v>88.7</v>
      </c>
      <c r="G79" s="241" t="s">
        <v>155</v>
      </c>
      <c r="H79" s="241" t="s">
        <v>155</v>
      </c>
      <c r="I79" s="241" t="s">
        <v>155</v>
      </c>
      <c r="J79" s="246" t="s">
        <v>155</v>
      </c>
    </row>
    <row r="80" spans="1:10" ht="27.75" customHeight="1">
      <c r="A80" s="239" t="s">
        <v>287</v>
      </c>
      <c r="B80" s="240">
        <v>3030</v>
      </c>
      <c r="C80" s="241">
        <v>5860.6</v>
      </c>
      <c r="D80" s="241">
        <f ca="1">'ІІІ. Рух грош. коштів'!D12</f>
        <v>6415.3</v>
      </c>
      <c r="E80" s="241">
        <f ca="1">'ІІІ. Рух грош. коштів'!E12</f>
        <v>6415.3</v>
      </c>
      <c r="F80" s="241">
        <f ca="1">'ІІІ. Рух грош. коштів'!F12</f>
        <v>8600.7999999999993</v>
      </c>
      <c r="G80" s="241">
        <v>7556.6</v>
      </c>
      <c r="H80" s="241">
        <v>8098</v>
      </c>
      <c r="I80" s="241">
        <v>8934</v>
      </c>
      <c r="J80" s="246"/>
    </row>
    <row r="81" spans="1:13" ht="27.75" customHeight="1">
      <c r="A81" s="239" t="s">
        <v>220</v>
      </c>
      <c r="B81" s="240">
        <v>3195</v>
      </c>
      <c r="C81" s="241">
        <f ca="1">'ІІІ. Рух грош. коштів'!C34</f>
        <v>-0.4000000000005457</v>
      </c>
      <c r="D81" s="241">
        <f ca="1">'ІІІ. Рух грош. коштів'!D34</f>
        <v>0</v>
      </c>
      <c r="E81" s="241">
        <f ca="1">'ІІІ. Рух грош. коштів'!E34</f>
        <v>0</v>
      </c>
      <c r="F81" s="241">
        <f ca="1">'ІІІ. Рух грош. коштів'!F34</f>
        <v>0</v>
      </c>
      <c r="G81" s="241" t="s">
        <v>155</v>
      </c>
      <c r="H81" s="241" t="s">
        <v>155</v>
      </c>
      <c r="I81" s="241" t="s">
        <v>155</v>
      </c>
      <c r="J81" s="246" t="s">
        <v>155</v>
      </c>
    </row>
    <row r="82" spans="1:13" ht="27.75" customHeight="1">
      <c r="A82" s="239" t="s">
        <v>119</v>
      </c>
      <c r="B82" s="240">
        <v>3295</v>
      </c>
      <c r="C82" s="241">
        <f ca="1">'ІІІ. Рух грош. коштів'!C52</f>
        <v>0</v>
      </c>
      <c r="D82" s="241">
        <f ca="1">'ІІІ. Рух грош. коштів'!D52</f>
        <v>0</v>
      </c>
      <c r="E82" s="241">
        <f ca="1">'ІІІ. Рух грош. коштів'!E52</f>
        <v>0</v>
      </c>
      <c r="F82" s="241">
        <f ca="1">'ІІІ. Рух грош. коштів'!F52</f>
        <v>0</v>
      </c>
      <c r="G82" s="241" t="s">
        <v>155</v>
      </c>
      <c r="H82" s="241" t="s">
        <v>155</v>
      </c>
      <c r="I82" s="241" t="s">
        <v>155</v>
      </c>
      <c r="J82" s="246" t="s">
        <v>155</v>
      </c>
    </row>
    <row r="83" spans="1:13" ht="27.75" customHeight="1">
      <c r="A83" s="239" t="s">
        <v>221</v>
      </c>
      <c r="B83" s="240">
        <v>3395</v>
      </c>
      <c r="C83" s="241">
        <f ca="1">'ІІІ. Рух грош. коштів'!C64</f>
        <v>0</v>
      </c>
      <c r="D83" s="241">
        <f ca="1">'ІІІ. Рух грош. коштів'!D64</f>
        <v>0</v>
      </c>
      <c r="E83" s="241">
        <f ca="1">'ІІІ. Рух грош. коштів'!E64</f>
        <v>0</v>
      </c>
      <c r="F83" s="241">
        <f ca="1">'ІІІ. Рух грош. коштів'!F64</f>
        <v>0</v>
      </c>
      <c r="G83" s="241" t="s">
        <v>155</v>
      </c>
      <c r="H83" s="241" t="s">
        <v>155</v>
      </c>
      <c r="I83" s="241" t="s">
        <v>155</v>
      </c>
      <c r="J83" s="246" t="s">
        <v>155</v>
      </c>
    </row>
    <row r="84" spans="1:13" ht="27.75" customHeight="1">
      <c r="A84" s="239" t="s">
        <v>123</v>
      </c>
      <c r="B84" s="240">
        <v>3410</v>
      </c>
      <c r="C84" s="241">
        <f ca="1">'ІІІ. Рух грош. коштів'!C67</f>
        <v>0</v>
      </c>
      <c r="D84" s="241">
        <f ca="1">'ІІІ. Рух грош. коштів'!D67</f>
        <v>0</v>
      </c>
      <c r="E84" s="241">
        <f ca="1">'ІІІ. Рух грош. коштів'!E67</f>
        <v>0</v>
      </c>
      <c r="F84" s="241">
        <f ca="1">'ІІІ. Рух грош. коштів'!F67</f>
        <v>0</v>
      </c>
      <c r="G84" s="241" t="s">
        <v>155</v>
      </c>
      <c r="H84" s="241" t="s">
        <v>155</v>
      </c>
      <c r="I84" s="241" t="s">
        <v>155</v>
      </c>
      <c r="J84" s="246" t="s">
        <v>155</v>
      </c>
    </row>
    <row r="85" spans="1:13" ht="30.75" customHeight="1">
      <c r="A85" s="249" t="s">
        <v>222</v>
      </c>
      <c r="B85" s="248">
        <v>3415</v>
      </c>
      <c r="C85" s="243">
        <f>SUM(C79,C81:C84)</f>
        <v>88.699999999999449</v>
      </c>
      <c r="D85" s="243">
        <f>SUM(D79,D81:D84)</f>
        <v>88.7</v>
      </c>
      <c r="E85" s="243">
        <f>SUM(E79,E81:E84)</f>
        <v>88.7</v>
      </c>
      <c r="F85" s="243">
        <f>SUM(F79,F81:F84)</f>
        <v>88.7</v>
      </c>
      <c r="G85" s="241" t="s">
        <v>155</v>
      </c>
      <c r="H85" s="241" t="s">
        <v>155</v>
      </c>
      <c r="I85" s="241" t="s">
        <v>155</v>
      </c>
      <c r="J85" s="246" t="s">
        <v>155</v>
      </c>
    </row>
    <row r="86" spans="1:13" ht="24.95" customHeight="1">
      <c r="A86" s="365" t="s">
        <v>149</v>
      </c>
      <c r="B86" s="366"/>
      <c r="C86" s="366"/>
      <c r="D86" s="366"/>
      <c r="E86" s="366"/>
      <c r="F86" s="366"/>
      <c r="G86" s="366"/>
      <c r="H86" s="366"/>
      <c r="I86" s="366"/>
      <c r="J86" s="367"/>
    </row>
    <row r="87" spans="1:13" ht="27.75" customHeight="1">
      <c r="A87" s="242" t="s">
        <v>148</v>
      </c>
      <c r="B87" s="240">
        <v>4000</v>
      </c>
      <c r="C87" s="243">
        <f ca="1">'IV. Кап. інвестиції'!C7</f>
        <v>288.39999999999998</v>
      </c>
      <c r="D87" s="311">
        <f ca="1">'IV. Кап. інвестиції'!D7</f>
        <v>0</v>
      </c>
      <c r="E87" s="243">
        <f ca="1">'IV. Кап. інвестиції'!E7</f>
        <v>0</v>
      </c>
      <c r="F87" s="311">
        <f ca="1">'IV. Кап. інвестиції'!F7</f>
        <v>1942.8</v>
      </c>
      <c r="G87" s="241"/>
      <c r="H87" s="241"/>
      <c r="I87" s="241">
        <v>293.60000000000002</v>
      </c>
      <c r="J87" s="246"/>
    </row>
    <row r="88" spans="1:13" ht="24.95" customHeight="1">
      <c r="A88" s="375" t="s">
        <v>152</v>
      </c>
      <c r="B88" s="375"/>
      <c r="C88" s="375"/>
      <c r="D88" s="375"/>
      <c r="E88" s="375"/>
      <c r="F88" s="375"/>
      <c r="G88" s="375"/>
      <c r="H88" s="375"/>
      <c r="I88" s="375"/>
      <c r="J88" s="375"/>
    </row>
    <row r="89" spans="1:13" ht="27.75" customHeight="1">
      <c r="A89" s="239" t="s">
        <v>223</v>
      </c>
      <c r="B89" s="240">
        <v>5040</v>
      </c>
      <c r="C89" s="241">
        <f t="shared" ref="C89:J89" si="6">(C70/C49)*100</f>
        <v>-5.8892815076507093E-2</v>
      </c>
      <c r="D89" s="241">
        <f t="shared" si="6"/>
        <v>-3.4255920970731759E-13</v>
      </c>
      <c r="E89" s="241">
        <f t="shared" si="6"/>
        <v>-3.4255920970731759E-13</v>
      </c>
      <c r="F89" s="241">
        <f t="shared" si="6"/>
        <v>-5.3499688339584016E-13</v>
      </c>
      <c r="G89" s="241">
        <f t="shared" si="6"/>
        <v>5.3338360985422222</v>
      </c>
      <c r="H89" s="241">
        <f t="shared" si="6"/>
        <v>5.3291676023555601</v>
      </c>
      <c r="I89" s="241">
        <f t="shared" si="6"/>
        <v>5.3331728843079018</v>
      </c>
      <c r="J89" s="246" t="e">
        <f t="shared" si="6"/>
        <v>#DIV/0!</v>
      </c>
    </row>
    <row r="90" spans="1:13" ht="27.75" customHeight="1">
      <c r="A90" s="239" t="s">
        <v>224</v>
      </c>
      <c r="B90" s="240">
        <v>5020</v>
      </c>
      <c r="C90" s="241">
        <f>(C70/C101)*100</f>
        <v>-2.3660238968392065E-2</v>
      </c>
      <c r="D90" s="241">
        <f>(D70/D101)*100</f>
        <v>-5.696803644052166E-14</v>
      </c>
      <c r="E90" s="241">
        <f>(E70/E101)*100</f>
        <v>-5.696803644052166E-14</v>
      </c>
      <c r="F90" s="241">
        <f>(F70/F101)*100</f>
        <v>-5.615378024714773E-14</v>
      </c>
      <c r="G90" s="241" t="s">
        <v>155</v>
      </c>
      <c r="H90" s="241" t="s">
        <v>155</v>
      </c>
      <c r="I90" s="241" t="s">
        <v>155</v>
      </c>
      <c r="J90" s="246" t="s">
        <v>155</v>
      </c>
    </row>
    <row r="91" spans="1:13" ht="27.75" customHeight="1">
      <c r="A91" s="239" t="s">
        <v>225</v>
      </c>
      <c r="B91" s="240">
        <v>5030</v>
      </c>
      <c r="C91" s="241">
        <f>(C70/C102)*100</f>
        <v>-2.3660238968392065E-2</v>
      </c>
      <c r="D91" s="241">
        <f>(D70/D102)*100</f>
        <v>-5.696803644052166E-14</v>
      </c>
      <c r="E91" s="241">
        <f>(E70/E102)*100</f>
        <v>-5.696803644052166E-14</v>
      </c>
      <c r="F91" s="241">
        <f>(F70/F102)*100</f>
        <v>-5.615378024714773E-14</v>
      </c>
      <c r="G91" s="241" t="s">
        <v>155</v>
      </c>
      <c r="H91" s="241" t="s">
        <v>155</v>
      </c>
      <c r="I91" s="241" t="s">
        <v>155</v>
      </c>
      <c r="J91" s="246" t="s">
        <v>155</v>
      </c>
    </row>
    <row r="92" spans="1:13" ht="27.75" customHeight="1">
      <c r="A92" s="239" t="s">
        <v>159</v>
      </c>
      <c r="B92" s="240">
        <v>5110</v>
      </c>
      <c r="C92" s="338" t="e">
        <f>C102/C105</f>
        <v>#DIV/0!</v>
      </c>
      <c r="D92" s="338" t="e">
        <f>D102/D105</f>
        <v>#DIV/0!</v>
      </c>
      <c r="E92" s="338" t="e">
        <f>E102/E105</f>
        <v>#DIV/0!</v>
      </c>
      <c r="F92" s="241">
        <v>0</v>
      </c>
      <c r="G92" s="241" t="s">
        <v>155</v>
      </c>
      <c r="H92" s="241" t="s">
        <v>155</v>
      </c>
      <c r="I92" s="241" t="s">
        <v>155</v>
      </c>
      <c r="J92" s="246" t="s">
        <v>155</v>
      </c>
    </row>
    <row r="93" spans="1:13" ht="27.75" customHeight="1">
      <c r="A93" s="239" t="s">
        <v>226</v>
      </c>
      <c r="B93" s="240">
        <v>5220</v>
      </c>
      <c r="C93" s="241">
        <f>C98/C97</f>
        <v>0.34661805380940414</v>
      </c>
      <c r="D93" s="241">
        <f>D98/D97</f>
        <v>0.30814040328603437</v>
      </c>
      <c r="E93" s="241">
        <f>E98/E97</f>
        <v>0.30814040328603437</v>
      </c>
      <c r="F93" s="241">
        <f>F98/F97</f>
        <v>0.23255637385164374</v>
      </c>
      <c r="G93" s="241" t="s">
        <v>155</v>
      </c>
      <c r="H93" s="241" t="s">
        <v>155</v>
      </c>
      <c r="I93" s="241" t="s">
        <v>155</v>
      </c>
      <c r="J93" s="246" t="s">
        <v>155</v>
      </c>
    </row>
    <row r="94" spans="1:13" ht="33.75" customHeight="1">
      <c r="A94" s="359" t="s">
        <v>151</v>
      </c>
      <c r="B94" s="359"/>
      <c r="C94" s="359"/>
      <c r="D94" s="359"/>
      <c r="E94" s="359"/>
      <c r="F94" s="359"/>
      <c r="G94" s="359"/>
      <c r="H94" s="359"/>
      <c r="I94" s="359"/>
      <c r="J94" s="359"/>
    </row>
    <row r="95" spans="1:13" ht="27.75" customHeight="1">
      <c r="A95" s="242" t="s">
        <v>227</v>
      </c>
      <c r="B95" s="240">
        <v>6000</v>
      </c>
      <c r="C95" s="357">
        <v>1633.1</v>
      </c>
      <c r="D95" s="311">
        <f>D96</f>
        <v>1389.6</v>
      </c>
      <c r="E95" s="243">
        <v>1389.6</v>
      </c>
      <c r="F95" s="311">
        <f>F96</f>
        <v>3032.4</v>
      </c>
      <c r="G95" s="251" t="s">
        <v>155</v>
      </c>
      <c r="H95" s="251" t="s">
        <v>155</v>
      </c>
      <c r="I95" s="251" t="s">
        <v>155</v>
      </c>
      <c r="J95" s="246" t="s">
        <v>155</v>
      </c>
      <c r="M95" s="310">
        <f>F97-E97</f>
        <v>1942.8000000000002</v>
      </c>
    </row>
    <row r="96" spans="1:13" ht="27.75" customHeight="1">
      <c r="A96" s="239" t="s">
        <v>305</v>
      </c>
      <c r="B96" s="240">
        <v>6001</v>
      </c>
      <c r="C96" s="332">
        <f>C97-C98</f>
        <v>1559.1</v>
      </c>
      <c r="D96" s="332">
        <f>D97-D98</f>
        <v>1389.6</v>
      </c>
      <c r="E96" s="241">
        <v>1389.6</v>
      </c>
      <c r="F96" s="313">
        <f>F97-F98</f>
        <v>3032.4</v>
      </c>
      <c r="G96" s="246" t="s">
        <v>155</v>
      </c>
      <c r="H96" s="246" t="s">
        <v>155</v>
      </c>
      <c r="I96" s="246" t="s">
        <v>155</v>
      </c>
      <c r="J96" s="246" t="s">
        <v>155</v>
      </c>
      <c r="M96" s="310">
        <f>F98-E98</f>
        <v>300</v>
      </c>
    </row>
    <row r="97" spans="1:10" ht="27.75" customHeight="1">
      <c r="A97" s="239" t="s">
        <v>228</v>
      </c>
      <c r="B97" s="240">
        <v>6002</v>
      </c>
      <c r="C97" s="332">
        <v>2386.1999999999998</v>
      </c>
      <c r="D97" s="313">
        <v>2008.5</v>
      </c>
      <c r="E97" s="241">
        <v>2008.5</v>
      </c>
      <c r="F97" s="313">
        <v>3951.3</v>
      </c>
      <c r="G97" s="246" t="s">
        <v>155</v>
      </c>
      <c r="H97" s="246" t="s">
        <v>155</v>
      </c>
      <c r="I97" s="246" t="s">
        <v>155</v>
      </c>
      <c r="J97" s="246" t="s">
        <v>155</v>
      </c>
    </row>
    <row r="98" spans="1:10" ht="27.75" customHeight="1">
      <c r="A98" s="239" t="s">
        <v>229</v>
      </c>
      <c r="B98" s="240">
        <v>6003</v>
      </c>
      <c r="C98" s="332">
        <v>827.1</v>
      </c>
      <c r="D98" s="313">
        <v>618.9</v>
      </c>
      <c r="E98" s="241">
        <v>618.9</v>
      </c>
      <c r="F98" s="313">
        <v>918.9</v>
      </c>
      <c r="G98" s="246" t="s">
        <v>155</v>
      </c>
      <c r="H98" s="246" t="s">
        <v>155</v>
      </c>
      <c r="I98" s="246" t="s">
        <v>155</v>
      </c>
      <c r="J98" s="246" t="s">
        <v>155</v>
      </c>
    </row>
    <row r="99" spans="1:10" ht="27.75" customHeight="1">
      <c r="A99" s="242" t="s">
        <v>230</v>
      </c>
      <c r="B99" s="240">
        <v>6010</v>
      </c>
      <c r="C99" s="333">
        <v>57.5</v>
      </c>
      <c r="D99" s="311">
        <v>206.9</v>
      </c>
      <c r="E99" s="243">
        <v>206.9</v>
      </c>
      <c r="F99" s="311">
        <v>206.9</v>
      </c>
      <c r="G99" s="251" t="s">
        <v>155</v>
      </c>
      <c r="H99" s="251" t="s">
        <v>155</v>
      </c>
      <c r="I99" s="251" t="s">
        <v>155</v>
      </c>
      <c r="J99" s="246" t="s">
        <v>155</v>
      </c>
    </row>
    <row r="100" spans="1:10" ht="27.75" customHeight="1">
      <c r="A100" s="239" t="s">
        <v>306</v>
      </c>
      <c r="B100" s="240">
        <v>6011</v>
      </c>
      <c r="C100" s="333">
        <v>57.5</v>
      </c>
      <c r="D100" s="313">
        <v>89.1</v>
      </c>
      <c r="E100" s="241">
        <v>89.1</v>
      </c>
      <c r="F100" s="313">
        <v>88.7</v>
      </c>
      <c r="G100" s="246" t="s">
        <v>155</v>
      </c>
      <c r="H100" s="246" t="s">
        <v>155</v>
      </c>
      <c r="I100" s="246" t="s">
        <v>155</v>
      </c>
      <c r="J100" s="246" t="s">
        <v>155</v>
      </c>
    </row>
    <row r="101" spans="1:10" ht="27.75" customHeight="1">
      <c r="A101" s="242" t="s">
        <v>173</v>
      </c>
      <c r="B101" s="240">
        <v>6020</v>
      </c>
      <c r="C101" s="357">
        <f>C95+C99</f>
        <v>1690.6</v>
      </c>
      <c r="D101" s="243">
        <f>D95+D99</f>
        <v>1596.5</v>
      </c>
      <c r="E101" s="243">
        <f>E95+E99</f>
        <v>1596.5</v>
      </c>
      <c r="F101" s="243">
        <f>F95+F99</f>
        <v>3239.3</v>
      </c>
      <c r="G101" s="251" t="s">
        <v>155</v>
      </c>
      <c r="H101" s="251" t="s">
        <v>155</v>
      </c>
      <c r="I101" s="251" t="s">
        <v>155</v>
      </c>
      <c r="J101" s="246" t="s">
        <v>155</v>
      </c>
    </row>
    <row r="102" spans="1:10" ht="27.75" customHeight="1">
      <c r="A102" s="242" t="s">
        <v>113</v>
      </c>
      <c r="B102" s="240">
        <v>6030</v>
      </c>
      <c r="C102" s="358">
        <v>1690.6</v>
      </c>
      <c r="D102" s="243">
        <v>1596.5</v>
      </c>
      <c r="E102" s="243">
        <v>1596.5</v>
      </c>
      <c r="F102" s="243">
        <v>3239.3</v>
      </c>
      <c r="G102" s="246" t="s">
        <v>155</v>
      </c>
      <c r="H102" s="246" t="s">
        <v>155</v>
      </c>
      <c r="I102" s="246" t="s">
        <v>155</v>
      </c>
      <c r="J102" s="246"/>
    </row>
    <row r="103" spans="1:10" ht="27.75" customHeight="1">
      <c r="A103" s="239" t="s">
        <v>124</v>
      </c>
      <c r="B103" s="240">
        <v>6040</v>
      </c>
      <c r="C103" s="241"/>
      <c r="D103" s="241"/>
      <c r="E103" s="241"/>
      <c r="F103" s="241"/>
      <c r="G103" s="246" t="s">
        <v>155</v>
      </c>
      <c r="H103" s="246" t="s">
        <v>155</v>
      </c>
      <c r="I103" s="246" t="s">
        <v>155</v>
      </c>
      <c r="J103" s="246" t="s">
        <v>155</v>
      </c>
    </row>
    <row r="104" spans="1:10" ht="27.75" customHeight="1">
      <c r="A104" s="239" t="s">
        <v>125</v>
      </c>
      <c r="B104" s="240">
        <v>6050</v>
      </c>
      <c r="C104" s="241"/>
      <c r="D104" s="241"/>
      <c r="E104" s="241"/>
      <c r="F104" s="241"/>
      <c r="G104" s="246" t="s">
        <v>155</v>
      </c>
      <c r="H104" s="246" t="s">
        <v>155</v>
      </c>
      <c r="I104" s="246" t="s">
        <v>155</v>
      </c>
      <c r="J104" s="246" t="s">
        <v>155</v>
      </c>
    </row>
    <row r="105" spans="1:10" ht="27.75" customHeight="1">
      <c r="A105" s="242" t="s">
        <v>172</v>
      </c>
      <c r="B105" s="240">
        <v>6060</v>
      </c>
      <c r="C105" s="243">
        <f>SUM(C103:C104)</f>
        <v>0</v>
      </c>
      <c r="D105" s="243">
        <f>SUM(D103:D104)</f>
        <v>0</v>
      </c>
      <c r="E105" s="243">
        <f>SUM(E103:E104)</f>
        <v>0</v>
      </c>
      <c r="F105" s="243">
        <f>SUM(F103:F104)</f>
        <v>0</v>
      </c>
      <c r="G105" s="251" t="s">
        <v>155</v>
      </c>
      <c r="H105" s="251" t="s">
        <v>155</v>
      </c>
      <c r="I105" s="251" t="s">
        <v>155</v>
      </c>
      <c r="J105" s="246" t="s">
        <v>155</v>
      </c>
    </row>
    <row r="106" spans="1:10" ht="27.75" customHeight="1">
      <c r="A106" s="239" t="s">
        <v>307</v>
      </c>
      <c r="B106" s="240">
        <v>6070</v>
      </c>
      <c r="C106" s="241"/>
      <c r="D106" s="241"/>
      <c r="E106" s="241"/>
      <c r="F106" s="241"/>
      <c r="G106" s="246" t="s">
        <v>155</v>
      </c>
      <c r="H106" s="246" t="s">
        <v>155</v>
      </c>
      <c r="I106" s="246" t="s">
        <v>155</v>
      </c>
      <c r="J106" s="246"/>
    </row>
    <row r="107" spans="1:10" ht="27.75" customHeight="1">
      <c r="A107" s="239" t="s">
        <v>308</v>
      </c>
      <c r="B107" s="240">
        <v>6080</v>
      </c>
      <c r="C107" s="241"/>
      <c r="D107" s="241"/>
      <c r="E107" s="241"/>
      <c r="F107" s="241"/>
      <c r="G107" s="246" t="s">
        <v>155</v>
      </c>
      <c r="H107" s="246" t="s">
        <v>155</v>
      </c>
      <c r="I107" s="246" t="s">
        <v>155</v>
      </c>
      <c r="J107" s="246" t="s">
        <v>155</v>
      </c>
    </row>
    <row r="108" spans="1:10" ht="27.75" customHeight="1">
      <c r="A108" s="242" t="s">
        <v>348</v>
      </c>
      <c r="B108" s="240">
        <v>6090</v>
      </c>
      <c r="C108" s="243">
        <f>C102+C105</f>
        <v>1690.6</v>
      </c>
      <c r="D108" s="243">
        <f>D102+D105</f>
        <v>1596.5</v>
      </c>
      <c r="E108" s="243">
        <f>E102+E105</f>
        <v>1596.5</v>
      </c>
      <c r="F108" s="243">
        <f>F102+F105</f>
        <v>3239.3</v>
      </c>
      <c r="G108" s="246" t="s">
        <v>155</v>
      </c>
      <c r="H108" s="246" t="s">
        <v>155</v>
      </c>
      <c r="I108" s="246" t="s">
        <v>155</v>
      </c>
      <c r="J108" s="246"/>
    </row>
    <row r="109" spans="1:10" ht="27.75" customHeight="1">
      <c r="A109" s="242" t="s">
        <v>349</v>
      </c>
      <c r="B109" s="240">
        <v>6099</v>
      </c>
      <c r="C109" s="243">
        <f>C101-C108</f>
        <v>0</v>
      </c>
      <c r="D109" s="243">
        <f>D101-D108</f>
        <v>0</v>
      </c>
      <c r="E109" s="243">
        <f>E101-E108</f>
        <v>0</v>
      </c>
      <c r="F109" s="243">
        <f>F101-F108</f>
        <v>0</v>
      </c>
      <c r="G109" s="251" t="s">
        <v>155</v>
      </c>
      <c r="H109" s="251" t="s">
        <v>155</v>
      </c>
      <c r="I109" s="251" t="s">
        <v>155</v>
      </c>
      <c r="J109" s="246" t="s">
        <v>155</v>
      </c>
    </row>
    <row r="110" spans="1:10" s="252" customFormat="1" ht="41.25" customHeight="1">
      <c r="A110" s="359" t="s">
        <v>231</v>
      </c>
      <c r="B110" s="359"/>
      <c r="C110" s="359"/>
      <c r="D110" s="359"/>
      <c r="E110" s="359"/>
      <c r="F110" s="359"/>
      <c r="G110" s="359"/>
      <c r="H110" s="359"/>
      <c r="I110" s="359"/>
      <c r="J110" s="359"/>
    </row>
    <row r="111" spans="1:10" ht="27.75" customHeight="1">
      <c r="A111" s="242" t="s">
        <v>288</v>
      </c>
      <c r="B111" s="240" t="s">
        <v>232</v>
      </c>
      <c r="C111" s="243">
        <f t="shared" ref="C111:J111" si="7">SUM(C112:C114)</f>
        <v>0</v>
      </c>
      <c r="D111" s="243">
        <f t="shared" si="7"/>
        <v>0</v>
      </c>
      <c r="E111" s="243">
        <f t="shared" si="7"/>
        <v>0</v>
      </c>
      <c r="F111" s="243">
        <f t="shared" si="7"/>
        <v>0</v>
      </c>
      <c r="G111" s="243">
        <f t="shared" si="7"/>
        <v>0</v>
      </c>
      <c r="H111" s="243">
        <f t="shared" si="7"/>
        <v>0</v>
      </c>
      <c r="I111" s="243">
        <f t="shared" si="7"/>
        <v>0</v>
      </c>
      <c r="J111" s="246">
        <f t="shared" si="7"/>
        <v>0</v>
      </c>
    </row>
    <row r="112" spans="1:10" ht="27.75" customHeight="1">
      <c r="A112" s="239" t="s">
        <v>309</v>
      </c>
      <c r="B112" s="240" t="s">
        <v>233</v>
      </c>
      <c r="C112" s="241"/>
      <c r="D112" s="241"/>
      <c r="E112" s="241"/>
      <c r="F112" s="241">
        <f ca="1">'6.1. Інша інфо_1'!G50</f>
        <v>0</v>
      </c>
      <c r="G112" s="241"/>
      <c r="H112" s="241"/>
      <c r="I112" s="241"/>
      <c r="J112" s="246"/>
    </row>
    <row r="113" spans="1:10" ht="27.75" customHeight="1">
      <c r="A113" s="239" t="s">
        <v>310</v>
      </c>
      <c r="B113" s="240" t="s">
        <v>234</v>
      </c>
      <c r="C113" s="241"/>
      <c r="D113" s="241"/>
      <c r="E113" s="241"/>
      <c r="F113" s="241">
        <f ca="1">'6.1. Інша інфо_1'!G53</f>
        <v>0</v>
      </c>
      <c r="G113" s="241"/>
      <c r="H113" s="241"/>
      <c r="I113" s="241"/>
      <c r="J113" s="246"/>
    </row>
    <row r="114" spans="1:10" ht="27.75" customHeight="1">
      <c r="A114" s="239" t="s">
        <v>311</v>
      </c>
      <c r="B114" s="240" t="s">
        <v>235</v>
      </c>
      <c r="C114" s="241"/>
      <c r="D114" s="241"/>
      <c r="E114" s="241"/>
      <c r="F114" s="241">
        <f ca="1">'6.1. Інша інфо_1'!G56</f>
        <v>0</v>
      </c>
      <c r="G114" s="241"/>
      <c r="H114" s="241"/>
      <c r="I114" s="241"/>
      <c r="J114" s="246"/>
    </row>
    <row r="115" spans="1:10" ht="46.5" customHeight="1">
      <c r="A115" s="242" t="s">
        <v>289</v>
      </c>
      <c r="B115" s="240" t="s">
        <v>236</v>
      </c>
      <c r="C115" s="243">
        <f t="shared" ref="C115:J115" si="8">SUM(C116:C118)</f>
        <v>0</v>
      </c>
      <c r="D115" s="243">
        <f t="shared" si="8"/>
        <v>0</v>
      </c>
      <c r="E115" s="243">
        <f t="shared" si="8"/>
        <v>0</v>
      </c>
      <c r="F115" s="243">
        <f t="shared" si="8"/>
        <v>0</v>
      </c>
      <c r="G115" s="243">
        <f t="shared" si="8"/>
        <v>0</v>
      </c>
      <c r="H115" s="243">
        <f t="shared" si="8"/>
        <v>0</v>
      </c>
      <c r="I115" s="243">
        <f t="shared" si="8"/>
        <v>0</v>
      </c>
      <c r="J115" s="246">
        <f t="shared" si="8"/>
        <v>0</v>
      </c>
    </row>
    <row r="116" spans="1:10" ht="27.75" customHeight="1">
      <c r="A116" s="239" t="s">
        <v>309</v>
      </c>
      <c r="B116" s="240" t="s">
        <v>237</v>
      </c>
      <c r="C116" s="241"/>
      <c r="D116" s="241"/>
      <c r="E116" s="241"/>
      <c r="F116" s="241">
        <f ca="1">'6.1. Інша інфо_1'!J50</f>
        <v>0</v>
      </c>
      <c r="G116" s="241"/>
      <c r="H116" s="241"/>
      <c r="I116" s="241"/>
      <c r="J116" s="246"/>
    </row>
    <row r="117" spans="1:10" ht="27.75" customHeight="1">
      <c r="A117" s="239" t="s">
        <v>310</v>
      </c>
      <c r="B117" s="240" t="s">
        <v>238</v>
      </c>
      <c r="C117" s="241"/>
      <c r="D117" s="241"/>
      <c r="E117" s="241"/>
      <c r="F117" s="241">
        <f ca="1">'6.1. Інша інфо_1'!J53</f>
        <v>0</v>
      </c>
      <c r="G117" s="241"/>
      <c r="H117" s="241"/>
      <c r="I117" s="241"/>
      <c r="J117" s="246"/>
    </row>
    <row r="118" spans="1:10" ht="27.75" customHeight="1">
      <c r="A118" s="239" t="s">
        <v>311</v>
      </c>
      <c r="B118" s="240" t="s">
        <v>239</v>
      </c>
      <c r="C118" s="241"/>
      <c r="D118" s="241"/>
      <c r="E118" s="241"/>
      <c r="F118" s="241">
        <f ca="1">'6.1. Інша інфо_1'!J56</f>
        <v>0</v>
      </c>
      <c r="G118" s="241"/>
      <c r="H118" s="241"/>
      <c r="I118" s="241"/>
      <c r="J118" s="246"/>
    </row>
    <row r="119" spans="1:10" ht="31.5" customHeight="1">
      <c r="A119" s="359" t="s">
        <v>240</v>
      </c>
      <c r="B119" s="359"/>
      <c r="C119" s="359"/>
      <c r="D119" s="359"/>
      <c r="E119" s="359"/>
      <c r="F119" s="359"/>
      <c r="G119" s="359"/>
      <c r="H119" s="359"/>
      <c r="I119" s="359"/>
      <c r="J119" s="359"/>
    </row>
    <row r="120" spans="1:10" s="212" customFormat="1" ht="81">
      <c r="A120" s="249" t="s">
        <v>444</v>
      </c>
      <c r="B120" s="253" t="s">
        <v>241</v>
      </c>
      <c r="C120" s="311">
        <f>SUM(C121:C123)</f>
        <v>24.5</v>
      </c>
      <c r="D120" s="311">
        <f>SUM(D121:D123)</f>
        <v>24.5</v>
      </c>
      <c r="E120" s="311">
        <f>SUM(E121:E123)</f>
        <v>24.5</v>
      </c>
      <c r="F120" s="311">
        <f>SUM(F121:F123)</f>
        <v>29.5</v>
      </c>
      <c r="G120" s="254" t="s">
        <v>155</v>
      </c>
      <c r="H120" s="254" t="s">
        <v>155</v>
      </c>
      <c r="I120" s="254" t="s">
        <v>155</v>
      </c>
      <c r="J120" s="254" t="s">
        <v>155</v>
      </c>
    </row>
    <row r="121" spans="1:10" ht="27.75" customHeight="1">
      <c r="A121" s="239" t="s">
        <v>168</v>
      </c>
      <c r="B121" s="240" t="s">
        <v>242</v>
      </c>
      <c r="C121" s="288">
        <f ca="1">'6.1. Інша інфо_1'!D11</f>
        <v>1</v>
      </c>
      <c r="D121" s="288">
        <f ca="1">'6.1. Інша інфо_1'!F11</f>
        <v>1</v>
      </c>
      <c r="E121" s="288">
        <f ca="1">'6.1. Інша інфо_1'!H11</f>
        <v>1</v>
      </c>
      <c r="F121" s="288">
        <f ca="1">'6.1. Інша інфо_1'!J11</f>
        <v>1</v>
      </c>
      <c r="G121" s="246" t="s">
        <v>155</v>
      </c>
      <c r="H121" s="246" t="s">
        <v>155</v>
      </c>
      <c r="I121" s="246" t="s">
        <v>155</v>
      </c>
      <c r="J121" s="246" t="s">
        <v>155</v>
      </c>
    </row>
    <row r="122" spans="1:10" ht="27.75" customHeight="1">
      <c r="A122" s="239" t="s">
        <v>177</v>
      </c>
      <c r="B122" s="240" t="s">
        <v>243</v>
      </c>
      <c r="C122" s="288">
        <f ca="1">'6.1. Інша інфо_1'!D12</f>
        <v>4</v>
      </c>
      <c r="D122" s="288">
        <f ca="1">'6.1. Інша інфо_1'!F12</f>
        <v>4</v>
      </c>
      <c r="E122" s="288">
        <f ca="1">'6.1. Інша інфо_1'!H12</f>
        <v>4</v>
      </c>
      <c r="F122" s="288">
        <f ca="1">'6.1. Інша інфо_1'!J12</f>
        <v>4</v>
      </c>
      <c r="G122" s="246" t="s">
        <v>155</v>
      </c>
      <c r="H122" s="246" t="s">
        <v>155</v>
      </c>
      <c r="I122" s="246" t="s">
        <v>155</v>
      </c>
      <c r="J122" s="246" t="s">
        <v>155</v>
      </c>
    </row>
    <row r="123" spans="1:10" ht="27.75" customHeight="1">
      <c r="A123" s="239" t="s">
        <v>169</v>
      </c>
      <c r="B123" s="240" t="s">
        <v>244</v>
      </c>
      <c r="C123" s="313">
        <f ca="1">'6.1. Інша інфо_1'!D13</f>
        <v>19.5</v>
      </c>
      <c r="D123" s="313">
        <f ca="1">'6.1. Інша інфо_1'!F13</f>
        <v>19.5</v>
      </c>
      <c r="E123" s="313">
        <f ca="1">'6.1. Інша інфо_1'!H13</f>
        <v>19.5</v>
      </c>
      <c r="F123" s="313">
        <f ca="1">'6.1. Інша інфо_1'!J13</f>
        <v>24.5</v>
      </c>
      <c r="G123" s="246" t="s">
        <v>155</v>
      </c>
      <c r="H123" s="246" t="s">
        <v>155</v>
      </c>
      <c r="I123" s="246" t="s">
        <v>155</v>
      </c>
      <c r="J123" s="246" t="s">
        <v>155</v>
      </c>
    </row>
    <row r="124" spans="1:10" ht="27.75" customHeight="1">
      <c r="A124" s="242" t="s">
        <v>5</v>
      </c>
      <c r="B124" s="240" t="s">
        <v>245</v>
      </c>
      <c r="C124" s="250">
        <f ca="1">'I. Фін результат'!C91</f>
        <v>5023.3</v>
      </c>
      <c r="D124" s="250">
        <f ca="1">'I. Фін результат'!D91</f>
        <v>4723.6000000000004</v>
      </c>
      <c r="E124" s="250">
        <f ca="1">'I. Фін результат'!E91</f>
        <v>4723.6000000000004</v>
      </c>
      <c r="F124" s="250">
        <f ca="1">'I. Фін результат'!F91</f>
        <v>6367.1</v>
      </c>
      <c r="G124" s="251" t="s">
        <v>155</v>
      </c>
      <c r="H124" s="251" t="s">
        <v>155</v>
      </c>
      <c r="I124" s="251" t="s">
        <v>155</v>
      </c>
      <c r="J124" s="246" t="s">
        <v>155</v>
      </c>
    </row>
    <row r="125" spans="1:10" s="212" customFormat="1" ht="48.75" customHeight="1">
      <c r="A125" s="249" t="s">
        <v>312</v>
      </c>
      <c r="B125" s="253" t="s">
        <v>246</v>
      </c>
      <c r="C125" s="287">
        <f ca="1">'6.1. Інша інфо_1'!D22</f>
        <v>17086.054421768709</v>
      </c>
      <c r="D125" s="287">
        <f ca="1">'6.1. Інша інфо_1'!F22</f>
        <v>16066.666666666666</v>
      </c>
      <c r="E125" s="287">
        <f ca="1">'6.1. Інша інфо_1'!H22</f>
        <v>16066.666666666666</v>
      </c>
      <c r="F125" s="287">
        <f ca="1">'6.1. Інша інфо_1'!J22</f>
        <v>17986.158192090395</v>
      </c>
      <c r="G125" s="254" t="s">
        <v>155</v>
      </c>
      <c r="H125" s="254" t="s">
        <v>155</v>
      </c>
      <c r="I125" s="254" t="s">
        <v>155</v>
      </c>
      <c r="J125" s="254" t="s">
        <v>155</v>
      </c>
    </row>
    <row r="126" spans="1:10" ht="27.75" customHeight="1">
      <c r="A126" s="239" t="s">
        <v>168</v>
      </c>
      <c r="B126" s="240" t="s">
        <v>247</v>
      </c>
      <c r="C126" s="288">
        <f ca="1">'6.1. Інша інфо_1'!D23</f>
        <v>45625</v>
      </c>
      <c r="D126" s="288">
        <f ca="1">'6.1. Інша інфо_1'!F23</f>
        <v>43141.666666666672</v>
      </c>
      <c r="E126" s="288">
        <f ca="1">'6.1. Інша інфо_1'!H23</f>
        <v>43141.666666666672</v>
      </c>
      <c r="F126" s="288">
        <f ca="1">'6.1. Інша інфо_1'!J23</f>
        <v>39824.999999999993</v>
      </c>
      <c r="G126" s="246" t="s">
        <v>155</v>
      </c>
      <c r="H126" s="246" t="s">
        <v>155</v>
      </c>
      <c r="I126" s="246" t="s">
        <v>155</v>
      </c>
      <c r="J126" s="246" t="s">
        <v>155</v>
      </c>
    </row>
    <row r="127" spans="1:10" ht="27.75" customHeight="1">
      <c r="A127" s="239" t="s">
        <v>177</v>
      </c>
      <c r="B127" s="240" t="s">
        <v>248</v>
      </c>
      <c r="C127" s="288">
        <f ca="1">'6.1. Інша інфо_1'!D24</f>
        <v>20550</v>
      </c>
      <c r="D127" s="288">
        <f ca="1">'6.1. Інша інфо_1'!F24</f>
        <v>18099.999999999996</v>
      </c>
      <c r="E127" s="288">
        <f ca="1">'6.1. Інша інфо_1'!H24</f>
        <v>18099.999999999996</v>
      </c>
      <c r="F127" s="288">
        <f ca="1">'6.1. Інша інфо_1'!J24</f>
        <v>16708.333333333332</v>
      </c>
      <c r="G127" s="246" t="s">
        <v>155</v>
      </c>
      <c r="H127" s="246" t="s">
        <v>155</v>
      </c>
      <c r="I127" s="246" t="s">
        <v>155</v>
      </c>
      <c r="J127" s="246" t="s">
        <v>155</v>
      </c>
    </row>
    <row r="128" spans="1:10" ht="27.75" customHeight="1">
      <c r="A128" s="239" t="s">
        <v>169</v>
      </c>
      <c r="B128" s="240" t="s">
        <v>249</v>
      </c>
      <c r="C128" s="288">
        <f ca="1">'6.1. Інша інфо_1'!D25</f>
        <v>14911.965811965812</v>
      </c>
      <c r="D128" s="288">
        <f ca="1">'6.1. Інша інфо_1'!F25</f>
        <v>14261.111111111111</v>
      </c>
      <c r="E128" s="288">
        <f ca="1">'6.1. Інша інфо_1'!H25</f>
        <v>14261.111111111111</v>
      </c>
      <c r="F128" s="288">
        <f ca="1">'6.1. Інша інфо_1'!J25</f>
        <v>17303.401360544216</v>
      </c>
      <c r="G128" s="246" t="s">
        <v>155</v>
      </c>
      <c r="H128" s="246" t="s">
        <v>155</v>
      </c>
      <c r="I128" s="246" t="s">
        <v>155</v>
      </c>
      <c r="J128" s="246" t="s">
        <v>155</v>
      </c>
    </row>
    <row r="129" spans="1:10" s="212" customFormat="1">
      <c r="A129" s="255"/>
      <c r="C129" s="256"/>
      <c r="D129" s="257"/>
      <c r="E129" s="257"/>
      <c r="F129" s="257"/>
      <c r="G129" s="258"/>
      <c r="H129" s="258"/>
      <c r="I129" s="258"/>
      <c r="J129" s="258"/>
    </row>
    <row r="130" spans="1:10" s="212" customFormat="1">
      <c r="A130" s="255"/>
      <c r="C130" s="256"/>
      <c r="D130" s="257"/>
      <c r="E130" s="257"/>
      <c r="F130" s="257"/>
      <c r="G130" s="258"/>
      <c r="H130" s="258"/>
      <c r="I130" s="258"/>
      <c r="J130" s="258"/>
    </row>
    <row r="131" spans="1:10" s="212" customFormat="1" ht="28.5" customHeight="1">
      <c r="A131" s="259" t="s">
        <v>365</v>
      </c>
      <c r="B131" s="260"/>
      <c r="C131" s="362" t="s">
        <v>87</v>
      </c>
      <c r="D131" s="363"/>
      <c r="E131" s="363"/>
      <c r="F131" s="363"/>
      <c r="G131" s="261"/>
      <c r="H131" s="364" t="s">
        <v>503</v>
      </c>
      <c r="I131" s="364"/>
      <c r="J131" s="364"/>
    </row>
    <row r="132" spans="1:10" s="212" customFormat="1">
      <c r="A132" s="212" t="s">
        <v>68</v>
      </c>
      <c r="B132" s="207"/>
      <c r="C132" s="360" t="s">
        <v>69</v>
      </c>
      <c r="D132" s="360"/>
      <c r="E132" s="360"/>
      <c r="F132" s="360"/>
      <c r="G132" s="236"/>
      <c r="H132" s="361" t="s">
        <v>84</v>
      </c>
      <c r="I132" s="361"/>
      <c r="J132" s="361"/>
    </row>
    <row r="133" spans="1:10" s="212" customFormat="1">
      <c r="A133" s="262"/>
      <c r="F133" s="207"/>
      <c r="G133" s="207"/>
      <c r="H133" s="207"/>
      <c r="I133" s="207"/>
      <c r="J133" s="207"/>
    </row>
    <row r="134" spans="1:10" s="212" customFormat="1">
      <c r="A134" s="262"/>
      <c r="F134" s="207"/>
      <c r="G134" s="207"/>
      <c r="H134" s="207"/>
      <c r="I134" s="207"/>
      <c r="J134" s="207"/>
    </row>
    <row r="135" spans="1:10" s="212" customFormat="1">
      <c r="A135" s="262"/>
      <c r="F135" s="207"/>
      <c r="G135" s="207"/>
      <c r="H135" s="207"/>
      <c r="I135" s="207"/>
      <c r="J135" s="207"/>
    </row>
    <row r="136" spans="1:10" s="212" customFormat="1">
      <c r="A136" s="262"/>
      <c r="F136" s="207"/>
      <c r="G136" s="207"/>
      <c r="H136" s="207"/>
      <c r="I136" s="207"/>
      <c r="J136" s="207"/>
    </row>
    <row r="137" spans="1:10" s="212" customFormat="1">
      <c r="A137" s="262"/>
      <c r="F137" s="207"/>
      <c r="G137" s="207"/>
      <c r="H137" s="207"/>
      <c r="I137" s="207"/>
      <c r="J137" s="207"/>
    </row>
    <row r="138" spans="1:10" s="212" customFormat="1">
      <c r="A138" s="262"/>
      <c r="F138" s="207"/>
      <c r="G138" s="207"/>
      <c r="H138" s="207"/>
      <c r="I138" s="207"/>
      <c r="J138" s="207"/>
    </row>
    <row r="139" spans="1:10" s="212" customFormat="1">
      <c r="A139" s="262"/>
      <c r="F139" s="207"/>
      <c r="G139" s="207"/>
      <c r="H139" s="207"/>
      <c r="I139" s="207"/>
      <c r="J139" s="207"/>
    </row>
    <row r="140" spans="1:10" s="212" customFormat="1">
      <c r="A140" s="262"/>
      <c r="F140" s="207"/>
      <c r="G140" s="207"/>
      <c r="H140" s="207"/>
      <c r="I140" s="207"/>
      <c r="J140" s="207"/>
    </row>
    <row r="141" spans="1:10" s="212" customFormat="1">
      <c r="A141" s="262"/>
      <c r="F141" s="207"/>
      <c r="G141" s="207"/>
      <c r="H141" s="207"/>
      <c r="I141" s="207"/>
      <c r="J141" s="207"/>
    </row>
    <row r="142" spans="1:10" s="212" customFormat="1">
      <c r="A142" s="262"/>
      <c r="F142" s="207"/>
      <c r="G142" s="207"/>
      <c r="H142" s="207"/>
      <c r="I142" s="207"/>
      <c r="J142" s="207"/>
    </row>
    <row r="143" spans="1:10" s="212" customFormat="1">
      <c r="A143" s="262"/>
      <c r="F143" s="207"/>
      <c r="G143" s="207"/>
      <c r="H143" s="207"/>
      <c r="I143" s="207"/>
      <c r="J143" s="207"/>
    </row>
    <row r="144" spans="1:10" s="212" customFormat="1">
      <c r="A144" s="262"/>
      <c r="F144" s="207"/>
      <c r="G144" s="207"/>
      <c r="H144" s="207"/>
      <c r="I144" s="207"/>
      <c r="J144" s="207"/>
    </row>
    <row r="145" spans="1:10" s="212" customFormat="1">
      <c r="A145" s="262"/>
      <c r="F145" s="207"/>
      <c r="G145" s="207"/>
      <c r="H145" s="207"/>
      <c r="I145" s="207"/>
      <c r="J145" s="207"/>
    </row>
    <row r="146" spans="1:10" s="212" customFormat="1">
      <c r="A146" s="262"/>
      <c r="F146" s="207"/>
      <c r="G146" s="207"/>
      <c r="H146" s="207"/>
      <c r="I146" s="207"/>
      <c r="J146" s="207"/>
    </row>
    <row r="147" spans="1:10" s="212" customFormat="1">
      <c r="A147" s="262"/>
      <c r="F147" s="207"/>
      <c r="G147" s="207"/>
      <c r="H147" s="207"/>
      <c r="I147" s="207"/>
      <c r="J147" s="207"/>
    </row>
    <row r="148" spans="1:10" s="212" customFormat="1">
      <c r="A148" s="262"/>
      <c r="F148" s="207"/>
      <c r="G148" s="207"/>
      <c r="H148" s="207"/>
      <c r="I148" s="207"/>
      <c r="J148" s="207"/>
    </row>
    <row r="149" spans="1:10" s="212" customFormat="1">
      <c r="A149" s="262"/>
      <c r="F149" s="207"/>
      <c r="G149" s="207"/>
      <c r="H149" s="207"/>
      <c r="I149" s="207"/>
      <c r="J149" s="207"/>
    </row>
    <row r="150" spans="1:10" s="212" customFormat="1">
      <c r="A150" s="262"/>
      <c r="F150" s="207"/>
      <c r="G150" s="207"/>
      <c r="H150" s="207"/>
      <c r="I150" s="207"/>
      <c r="J150" s="207"/>
    </row>
    <row r="151" spans="1:10" s="212" customFormat="1">
      <c r="A151" s="262"/>
      <c r="F151" s="207"/>
      <c r="G151" s="207"/>
      <c r="H151" s="207"/>
      <c r="I151" s="207"/>
      <c r="J151" s="207"/>
    </row>
    <row r="152" spans="1:10" s="212" customFormat="1">
      <c r="A152" s="262"/>
      <c r="F152" s="207"/>
      <c r="G152" s="207"/>
      <c r="H152" s="207"/>
      <c r="I152" s="207"/>
      <c r="J152" s="207"/>
    </row>
    <row r="153" spans="1:10" s="212" customFormat="1">
      <c r="A153" s="262"/>
      <c r="F153" s="207"/>
      <c r="G153" s="207"/>
      <c r="H153" s="207"/>
      <c r="I153" s="207"/>
      <c r="J153" s="207"/>
    </row>
    <row r="154" spans="1:10" s="212" customFormat="1">
      <c r="A154" s="262"/>
      <c r="F154" s="207"/>
      <c r="G154" s="207"/>
      <c r="H154" s="207"/>
      <c r="I154" s="207"/>
      <c r="J154" s="207"/>
    </row>
    <row r="155" spans="1:10" s="212" customFormat="1">
      <c r="A155" s="262"/>
      <c r="F155" s="207"/>
      <c r="G155" s="207"/>
      <c r="H155" s="207"/>
      <c r="I155" s="207"/>
      <c r="J155" s="207"/>
    </row>
    <row r="156" spans="1:10" s="212" customFormat="1">
      <c r="A156" s="262"/>
      <c r="F156" s="207"/>
      <c r="G156" s="207"/>
      <c r="H156" s="207"/>
      <c r="I156" s="207"/>
      <c r="J156" s="207"/>
    </row>
    <row r="157" spans="1:10" s="212" customFormat="1">
      <c r="A157" s="262"/>
      <c r="F157" s="207"/>
      <c r="G157" s="207"/>
      <c r="H157" s="207"/>
      <c r="I157" s="207"/>
      <c r="J157" s="207"/>
    </row>
    <row r="158" spans="1:10" s="212" customFormat="1">
      <c r="A158" s="262"/>
      <c r="F158" s="207"/>
      <c r="G158" s="207"/>
      <c r="H158" s="207"/>
      <c r="I158" s="207"/>
      <c r="J158" s="207"/>
    </row>
    <row r="159" spans="1:10" s="212" customFormat="1">
      <c r="A159" s="262"/>
      <c r="F159" s="207"/>
      <c r="G159" s="207"/>
      <c r="H159" s="207"/>
      <c r="I159" s="207"/>
      <c r="J159" s="207"/>
    </row>
    <row r="160" spans="1:10" s="212" customFormat="1">
      <c r="A160" s="262"/>
      <c r="F160" s="207"/>
      <c r="G160" s="207"/>
      <c r="H160" s="207"/>
      <c r="I160" s="207"/>
      <c r="J160" s="207"/>
    </row>
    <row r="161" spans="1:10" s="212" customFormat="1">
      <c r="A161" s="262"/>
      <c r="F161" s="207"/>
      <c r="G161" s="207"/>
      <c r="H161" s="207"/>
      <c r="I161" s="207"/>
      <c r="J161" s="207"/>
    </row>
    <row r="162" spans="1:10" s="212" customFormat="1">
      <c r="A162" s="262"/>
      <c r="F162" s="207"/>
      <c r="G162" s="207"/>
      <c r="H162" s="207"/>
      <c r="I162" s="207"/>
      <c r="J162" s="207"/>
    </row>
    <row r="163" spans="1:10" s="212" customFormat="1">
      <c r="A163" s="262"/>
      <c r="F163" s="207"/>
      <c r="G163" s="207"/>
      <c r="H163" s="207"/>
      <c r="I163" s="207"/>
      <c r="J163" s="207"/>
    </row>
    <row r="164" spans="1:10" s="212" customFormat="1">
      <c r="A164" s="262"/>
      <c r="F164" s="207"/>
      <c r="G164" s="207"/>
      <c r="H164" s="207"/>
      <c r="I164" s="207"/>
      <c r="J164" s="207"/>
    </row>
    <row r="165" spans="1:10" s="212" customFormat="1">
      <c r="A165" s="262"/>
      <c r="F165" s="207"/>
      <c r="G165" s="207"/>
      <c r="H165" s="207"/>
      <c r="I165" s="207"/>
      <c r="J165" s="207"/>
    </row>
    <row r="166" spans="1:10" s="212" customFormat="1">
      <c r="A166" s="262"/>
      <c r="F166" s="207"/>
      <c r="G166" s="207"/>
      <c r="H166" s="207"/>
      <c r="I166" s="207"/>
      <c r="J166" s="207"/>
    </row>
    <row r="167" spans="1:10" s="212" customFormat="1">
      <c r="A167" s="262"/>
      <c r="F167" s="207"/>
      <c r="G167" s="207"/>
      <c r="H167" s="207"/>
      <c r="I167" s="207"/>
      <c r="J167" s="207"/>
    </row>
    <row r="168" spans="1:10" s="212" customFormat="1">
      <c r="A168" s="262"/>
      <c r="F168" s="207"/>
      <c r="G168" s="207"/>
      <c r="H168" s="207"/>
      <c r="I168" s="207"/>
      <c r="J168" s="207"/>
    </row>
    <row r="169" spans="1:10" s="212" customFormat="1">
      <c r="A169" s="262"/>
      <c r="F169" s="207"/>
      <c r="G169" s="207"/>
      <c r="H169" s="207"/>
      <c r="I169" s="207"/>
      <c r="J169" s="207"/>
    </row>
    <row r="170" spans="1:10" s="212" customFormat="1">
      <c r="A170" s="262"/>
      <c r="F170" s="207"/>
      <c r="G170" s="207"/>
      <c r="H170" s="207"/>
      <c r="I170" s="207"/>
      <c r="J170" s="207"/>
    </row>
    <row r="171" spans="1:10" s="212" customFormat="1">
      <c r="A171" s="262"/>
      <c r="F171" s="207"/>
      <c r="G171" s="207"/>
      <c r="H171" s="207"/>
      <c r="I171" s="207"/>
      <c r="J171" s="207"/>
    </row>
    <row r="172" spans="1:10" s="212" customFormat="1">
      <c r="A172" s="262"/>
      <c r="F172" s="207"/>
      <c r="G172" s="207"/>
      <c r="H172" s="207"/>
      <c r="I172" s="207"/>
      <c r="J172" s="207"/>
    </row>
    <row r="173" spans="1:10" s="212" customFormat="1">
      <c r="A173" s="262"/>
      <c r="F173" s="207"/>
      <c r="G173" s="207"/>
      <c r="H173" s="207"/>
      <c r="I173" s="207"/>
      <c r="J173" s="207"/>
    </row>
    <row r="174" spans="1:10" s="212" customFormat="1">
      <c r="A174" s="262"/>
      <c r="F174" s="207"/>
      <c r="G174" s="207"/>
      <c r="H174" s="207"/>
      <c r="I174" s="207"/>
      <c r="J174" s="207"/>
    </row>
    <row r="175" spans="1:10" s="212" customFormat="1">
      <c r="A175" s="262"/>
      <c r="F175" s="207"/>
      <c r="G175" s="207"/>
      <c r="H175" s="207"/>
      <c r="I175" s="207"/>
      <c r="J175" s="207"/>
    </row>
    <row r="176" spans="1:10" s="212" customFormat="1">
      <c r="A176" s="262"/>
      <c r="F176" s="207"/>
      <c r="G176" s="207"/>
      <c r="H176" s="207"/>
      <c r="I176" s="207"/>
      <c r="J176" s="207"/>
    </row>
    <row r="177" spans="1:10" s="212" customFormat="1">
      <c r="A177" s="262"/>
      <c r="F177" s="207"/>
      <c r="G177" s="207"/>
      <c r="H177" s="207"/>
      <c r="I177" s="207"/>
      <c r="J177" s="207"/>
    </row>
    <row r="178" spans="1:10" s="212" customFormat="1">
      <c r="A178" s="262"/>
      <c r="F178" s="207"/>
      <c r="G178" s="207"/>
      <c r="H178" s="207"/>
      <c r="I178" s="207"/>
      <c r="J178" s="207"/>
    </row>
    <row r="179" spans="1:10" s="212" customFormat="1">
      <c r="A179" s="262"/>
      <c r="F179" s="207"/>
      <c r="G179" s="207"/>
      <c r="H179" s="207"/>
      <c r="I179" s="207"/>
      <c r="J179" s="207"/>
    </row>
    <row r="180" spans="1:10" s="212" customFormat="1">
      <c r="A180" s="262"/>
      <c r="F180" s="207"/>
      <c r="G180" s="207"/>
      <c r="H180" s="207"/>
      <c r="I180" s="207"/>
      <c r="J180" s="207"/>
    </row>
    <row r="181" spans="1:10" s="212" customFormat="1">
      <c r="A181" s="262"/>
      <c r="F181" s="207"/>
      <c r="G181" s="207"/>
      <c r="H181" s="207"/>
      <c r="I181" s="207"/>
      <c r="J181" s="207"/>
    </row>
    <row r="182" spans="1:10" s="212" customFormat="1">
      <c r="A182" s="262"/>
      <c r="F182" s="207"/>
      <c r="G182" s="207"/>
      <c r="H182" s="207"/>
      <c r="I182" s="207"/>
      <c r="J182" s="207"/>
    </row>
    <row r="183" spans="1:10" s="212" customFormat="1">
      <c r="A183" s="262"/>
      <c r="F183" s="207"/>
      <c r="G183" s="207"/>
      <c r="H183" s="207"/>
      <c r="I183" s="207"/>
      <c r="J183" s="207"/>
    </row>
    <row r="184" spans="1:10" s="212" customFormat="1">
      <c r="A184" s="262"/>
      <c r="F184" s="207"/>
      <c r="G184" s="207"/>
      <c r="H184" s="207"/>
      <c r="I184" s="207"/>
      <c r="J184" s="207"/>
    </row>
    <row r="185" spans="1:10" s="212" customFormat="1">
      <c r="A185" s="262"/>
      <c r="F185" s="207"/>
      <c r="G185" s="207"/>
      <c r="H185" s="207"/>
      <c r="I185" s="207"/>
      <c r="J185" s="207"/>
    </row>
    <row r="186" spans="1:10" s="212" customFormat="1">
      <c r="A186" s="262"/>
      <c r="F186" s="207"/>
      <c r="G186" s="207"/>
      <c r="H186" s="207"/>
      <c r="I186" s="207"/>
      <c r="J186" s="207"/>
    </row>
    <row r="187" spans="1:10" s="212" customFormat="1">
      <c r="A187" s="262"/>
      <c r="F187" s="207"/>
      <c r="G187" s="207"/>
      <c r="H187" s="207"/>
      <c r="I187" s="207"/>
      <c r="J187" s="207"/>
    </row>
    <row r="188" spans="1:10" s="212" customFormat="1">
      <c r="A188" s="262"/>
      <c r="F188" s="207"/>
      <c r="G188" s="207"/>
      <c r="H188" s="207"/>
      <c r="I188" s="207"/>
      <c r="J188" s="207"/>
    </row>
    <row r="189" spans="1:10" s="212" customFormat="1">
      <c r="A189" s="262"/>
      <c r="F189" s="207"/>
      <c r="G189" s="207"/>
      <c r="H189" s="207"/>
      <c r="I189" s="207"/>
      <c r="J189" s="207"/>
    </row>
    <row r="190" spans="1:10" s="212" customFormat="1">
      <c r="A190" s="262"/>
      <c r="F190" s="207"/>
      <c r="G190" s="207"/>
      <c r="H190" s="207"/>
      <c r="I190" s="207"/>
      <c r="J190" s="207"/>
    </row>
    <row r="191" spans="1:10" s="212" customFormat="1">
      <c r="A191" s="262"/>
      <c r="F191" s="207"/>
      <c r="G191" s="207"/>
      <c r="H191" s="207"/>
      <c r="I191" s="207"/>
      <c r="J191" s="207"/>
    </row>
    <row r="192" spans="1:10" s="212" customFormat="1">
      <c r="A192" s="262"/>
      <c r="F192" s="207"/>
      <c r="G192" s="207"/>
      <c r="H192" s="207"/>
      <c r="I192" s="207"/>
      <c r="J192" s="207"/>
    </row>
    <row r="193" spans="1:10" s="212" customFormat="1">
      <c r="A193" s="262"/>
      <c r="F193" s="207"/>
      <c r="G193" s="207"/>
      <c r="H193" s="207"/>
      <c r="I193" s="207"/>
      <c r="J193" s="207"/>
    </row>
    <row r="194" spans="1:10" s="212" customFormat="1">
      <c r="A194" s="262"/>
      <c r="F194" s="207"/>
      <c r="G194" s="207"/>
      <c r="H194" s="207"/>
      <c r="I194" s="207"/>
      <c r="J194" s="207"/>
    </row>
    <row r="195" spans="1:10" s="212" customFormat="1">
      <c r="A195" s="262"/>
      <c r="F195" s="207"/>
      <c r="G195" s="207"/>
      <c r="H195" s="207"/>
      <c r="I195" s="207"/>
      <c r="J195" s="207"/>
    </row>
    <row r="196" spans="1:10" s="212" customFormat="1">
      <c r="A196" s="262"/>
      <c r="F196" s="207"/>
      <c r="G196" s="207"/>
      <c r="H196" s="207"/>
      <c r="I196" s="207"/>
      <c r="J196" s="207"/>
    </row>
    <row r="197" spans="1:10" s="212" customFormat="1">
      <c r="A197" s="262"/>
      <c r="F197" s="207"/>
      <c r="G197" s="207"/>
      <c r="H197" s="207"/>
      <c r="I197" s="207"/>
      <c r="J197" s="207"/>
    </row>
    <row r="198" spans="1:10" s="212" customFormat="1">
      <c r="A198" s="262"/>
      <c r="F198" s="207"/>
      <c r="G198" s="207"/>
      <c r="H198" s="207"/>
      <c r="I198" s="207"/>
      <c r="J198" s="207"/>
    </row>
    <row r="199" spans="1:10" s="212" customFormat="1">
      <c r="A199" s="262"/>
      <c r="F199" s="207"/>
      <c r="G199" s="207"/>
      <c r="H199" s="207"/>
      <c r="I199" s="207"/>
      <c r="J199" s="207"/>
    </row>
    <row r="200" spans="1:10" s="212" customFormat="1">
      <c r="A200" s="262"/>
      <c r="F200" s="207"/>
      <c r="G200" s="207"/>
      <c r="H200" s="207"/>
      <c r="I200" s="207"/>
      <c r="J200" s="207"/>
    </row>
    <row r="201" spans="1:10" s="212" customFormat="1">
      <c r="A201" s="262"/>
      <c r="F201" s="207"/>
      <c r="G201" s="207"/>
      <c r="H201" s="207"/>
      <c r="I201" s="207"/>
      <c r="J201" s="207"/>
    </row>
    <row r="202" spans="1:10" s="212" customFormat="1">
      <c r="A202" s="262"/>
      <c r="F202" s="207"/>
      <c r="G202" s="207"/>
      <c r="H202" s="207"/>
      <c r="I202" s="207"/>
      <c r="J202" s="207"/>
    </row>
    <row r="203" spans="1:10" s="212" customFormat="1">
      <c r="A203" s="262"/>
      <c r="F203" s="207"/>
      <c r="G203" s="207"/>
      <c r="H203" s="207"/>
      <c r="I203" s="207"/>
      <c r="J203" s="207"/>
    </row>
    <row r="204" spans="1:10" s="212" customFormat="1">
      <c r="A204" s="262"/>
      <c r="F204" s="207"/>
      <c r="G204" s="207"/>
      <c r="H204" s="207"/>
      <c r="I204" s="207"/>
      <c r="J204" s="207"/>
    </row>
    <row r="205" spans="1:10" s="212" customFormat="1">
      <c r="A205" s="262"/>
      <c r="F205" s="207"/>
      <c r="G205" s="207"/>
      <c r="H205" s="207"/>
      <c r="I205" s="207"/>
      <c r="J205" s="207"/>
    </row>
    <row r="206" spans="1:10" s="212" customFormat="1">
      <c r="A206" s="262"/>
      <c r="F206" s="207"/>
      <c r="G206" s="207"/>
      <c r="H206" s="207"/>
      <c r="I206" s="207"/>
      <c r="J206" s="207"/>
    </row>
    <row r="207" spans="1:10" s="212" customFormat="1">
      <c r="A207" s="262"/>
      <c r="F207" s="207"/>
      <c r="G207" s="207"/>
      <c r="H207" s="207"/>
      <c r="I207" s="207"/>
      <c r="J207" s="207"/>
    </row>
    <row r="208" spans="1:10" s="212" customFormat="1">
      <c r="A208" s="262"/>
      <c r="F208" s="207"/>
      <c r="G208" s="207"/>
      <c r="H208" s="207"/>
      <c r="I208" s="207"/>
      <c r="J208" s="207"/>
    </row>
    <row r="209" spans="1:10" s="212" customFormat="1">
      <c r="A209" s="262"/>
      <c r="F209" s="207"/>
      <c r="G209" s="207"/>
      <c r="H209" s="207"/>
      <c r="I209" s="207"/>
      <c r="J209" s="207"/>
    </row>
    <row r="210" spans="1:10" s="212" customFormat="1">
      <c r="A210" s="262"/>
      <c r="F210" s="207"/>
      <c r="G210" s="207"/>
      <c r="H210" s="207"/>
      <c r="I210" s="207"/>
      <c r="J210" s="207"/>
    </row>
    <row r="211" spans="1:10" s="212" customFormat="1">
      <c r="A211" s="262"/>
      <c r="F211" s="207"/>
      <c r="G211" s="207"/>
      <c r="H211" s="207"/>
      <c r="I211" s="207"/>
      <c r="J211" s="207"/>
    </row>
    <row r="212" spans="1:10" s="212" customFormat="1">
      <c r="A212" s="262"/>
      <c r="F212" s="207"/>
      <c r="G212" s="207"/>
      <c r="H212" s="207"/>
      <c r="I212" s="207"/>
      <c r="J212" s="207"/>
    </row>
    <row r="213" spans="1:10" s="212" customFormat="1">
      <c r="A213" s="262"/>
      <c r="F213" s="207"/>
      <c r="G213" s="207"/>
      <c r="H213" s="207"/>
      <c r="I213" s="207"/>
      <c r="J213" s="207"/>
    </row>
    <row r="214" spans="1:10" s="212" customFormat="1">
      <c r="A214" s="262"/>
      <c r="F214" s="207"/>
      <c r="G214" s="207"/>
      <c r="H214" s="207"/>
      <c r="I214" s="207"/>
      <c r="J214" s="207"/>
    </row>
    <row r="215" spans="1:10" s="212" customFormat="1">
      <c r="A215" s="262"/>
      <c r="F215" s="207"/>
      <c r="G215" s="207"/>
      <c r="H215" s="207"/>
      <c r="I215" s="207"/>
      <c r="J215" s="207"/>
    </row>
    <row r="216" spans="1:10" s="212" customFormat="1">
      <c r="A216" s="262"/>
      <c r="F216" s="207"/>
      <c r="G216" s="207"/>
      <c r="H216" s="207"/>
      <c r="I216" s="207"/>
      <c r="J216" s="207"/>
    </row>
    <row r="217" spans="1:10" s="212" customFormat="1">
      <c r="A217" s="262"/>
      <c r="F217" s="207"/>
      <c r="G217" s="207"/>
      <c r="H217" s="207"/>
      <c r="I217" s="207"/>
      <c r="J217" s="207"/>
    </row>
    <row r="218" spans="1:10" s="212" customFormat="1">
      <c r="A218" s="262"/>
      <c r="F218" s="207"/>
      <c r="G218" s="207"/>
      <c r="H218" s="207"/>
      <c r="I218" s="207"/>
      <c r="J218" s="207"/>
    </row>
    <row r="219" spans="1:10" s="212" customFormat="1">
      <c r="A219" s="262"/>
      <c r="F219" s="207"/>
      <c r="G219" s="207"/>
      <c r="H219" s="207"/>
      <c r="I219" s="207"/>
      <c r="J219" s="207"/>
    </row>
    <row r="220" spans="1:10" s="212" customFormat="1">
      <c r="A220" s="262"/>
      <c r="F220" s="207"/>
      <c r="G220" s="207"/>
      <c r="H220" s="207"/>
      <c r="I220" s="207"/>
      <c r="J220" s="207"/>
    </row>
    <row r="221" spans="1:10" s="212" customFormat="1">
      <c r="A221" s="262"/>
      <c r="F221" s="207"/>
      <c r="G221" s="207"/>
      <c r="H221" s="207"/>
      <c r="I221" s="207"/>
      <c r="J221" s="207"/>
    </row>
    <row r="222" spans="1:10" s="212" customFormat="1">
      <c r="A222" s="262"/>
      <c r="F222" s="207"/>
      <c r="G222" s="207"/>
      <c r="H222" s="207"/>
      <c r="I222" s="207"/>
      <c r="J222" s="207"/>
    </row>
    <row r="223" spans="1:10" s="212" customFormat="1">
      <c r="A223" s="262"/>
      <c r="F223" s="207"/>
      <c r="G223" s="207"/>
      <c r="H223" s="207"/>
      <c r="I223" s="207"/>
      <c r="J223" s="207"/>
    </row>
    <row r="224" spans="1:10" s="212" customFormat="1">
      <c r="A224" s="262"/>
      <c r="F224" s="207"/>
      <c r="G224" s="207"/>
      <c r="H224" s="207"/>
      <c r="I224" s="207"/>
      <c r="J224" s="207"/>
    </row>
    <row r="225" spans="1:10" s="212" customFormat="1">
      <c r="A225" s="262"/>
      <c r="F225" s="207"/>
      <c r="G225" s="207"/>
      <c r="H225" s="207"/>
      <c r="I225" s="207"/>
      <c r="J225" s="207"/>
    </row>
    <row r="226" spans="1:10" s="212" customFormat="1">
      <c r="A226" s="262"/>
      <c r="F226" s="207"/>
      <c r="G226" s="207"/>
      <c r="H226" s="207"/>
      <c r="I226" s="207"/>
      <c r="J226" s="207"/>
    </row>
    <row r="227" spans="1:10" s="212" customFormat="1">
      <c r="A227" s="262"/>
      <c r="F227" s="207"/>
      <c r="G227" s="207"/>
      <c r="H227" s="207"/>
      <c r="I227" s="207"/>
      <c r="J227" s="207"/>
    </row>
    <row r="228" spans="1:10" s="212" customFormat="1">
      <c r="A228" s="262"/>
      <c r="F228" s="207"/>
      <c r="G228" s="207"/>
      <c r="H228" s="207"/>
      <c r="I228" s="207"/>
      <c r="J228" s="207"/>
    </row>
    <row r="229" spans="1:10" s="212" customFormat="1">
      <c r="A229" s="262"/>
      <c r="F229" s="207"/>
      <c r="G229" s="207"/>
      <c r="H229" s="207"/>
      <c r="I229" s="207"/>
      <c r="J229" s="207"/>
    </row>
    <row r="230" spans="1:10" s="212" customFormat="1">
      <c r="A230" s="262"/>
      <c r="F230" s="207"/>
      <c r="G230" s="207"/>
      <c r="H230" s="207"/>
      <c r="I230" s="207"/>
      <c r="J230" s="207"/>
    </row>
    <row r="231" spans="1:10" s="212" customFormat="1">
      <c r="A231" s="262"/>
      <c r="F231" s="207"/>
      <c r="G231" s="207"/>
      <c r="H231" s="207"/>
      <c r="I231" s="207"/>
      <c r="J231" s="207"/>
    </row>
    <row r="232" spans="1:10" s="212" customFormat="1">
      <c r="A232" s="262"/>
      <c r="F232" s="207"/>
      <c r="G232" s="207"/>
      <c r="H232" s="207"/>
      <c r="I232" s="207"/>
      <c r="J232" s="207"/>
    </row>
    <row r="233" spans="1:10" s="212" customFormat="1">
      <c r="A233" s="262"/>
      <c r="F233" s="207"/>
      <c r="G233" s="207"/>
      <c r="H233" s="207"/>
      <c r="I233" s="207"/>
      <c r="J233" s="207"/>
    </row>
    <row r="234" spans="1:10" s="212" customFormat="1">
      <c r="A234" s="262"/>
      <c r="F234" s="207"/>
      <c r="G234" s="207"/>
      <c r="H234" s="207"/>
      <c r="I234" s="207"/>
      <c r="J234" s="207"/>
    </row>
    <row r="235" spans="1:10" s="212" customFormat="1">
      <c r="A235" s="262"/>
      <c r="F235" s="207"/>
      <c r="G235" s="207"/>
      <c r="H235" s="207"/>
      <c r="I235" s="207"/>
      <c r="J235" s="207"/>
    </row>
    <row r="236" spans="1:10" s="212" customFormat="1">
      <c r="A236" s="262"/>
      <c r="F236" s="207"/>
      <c r="G236" s="207"/>
      <c r="H236" s="207"/>
      <c r="I236" s="207"/>
      <c r="J236" s="207"/>
    </row>
    <row r="237" spans="1:10" s="212" customFormat="1">
      <c r="A237" s="262"/>
      <c r="F237" s="207"/>
      <c r="G237" s="207"/>
      <c r="H237" s="207"/>
      <c r="I237" s="207"/>
      <c r="J237" s="207"/>
    </row>
    <row r="238" spans="1:10" s="212" customFormat="1">
      <c r="A238" s="262"/>
      <c r="F238" s="207"/>
      <c r="G238" s="207"/>
      <c r="H238" s="207"/>
      <c r="I238" s="207"/>
      <c r="J238" s="207"/>
    </row>
    <row r="239" spans="1:10" s="212" customFormat="1">
      <c r="A239" s="262"/>
      <c r="F239" s="207"/>
      <c r="G239" s="207"/>
      <c r="H239" s="207"/>
      <c r="I239" s="207"/>
      <c r="J239" s="207"/>
    </row>
    <row r="240" spans="1:10" s="212" customFormat="1">
      <c r="A240" s="262"/>
      <c r="F240" s="207"/>
      <c r="G240" s="207"/>
      <c r="H240" s="207"/>
      <c r="I240" s="207"/>
      <c r="J240" s="207"/>
    </row>
    <row r="241" spans="1:10" s="212" customFormat="1">
      <c r="A241" s="262"/>
      <c r="F241" s="207"/>
      <c r="G241" s="207"/>
      <c r="H241" s="207"/>
      <c r="I241" s="207"/>
      <c r="J241" s="207"/>
    </row>
    <row r="242" spans="1:10" s="212" customFormat="1">
      <c r="A242" s="262"/>
      <c r="F242" s="207"/>
      <c r="G242" s="207"/>
      <c r="H242" s="207"/>
      <c r="I242" s="207"/>
      <c r="J242" s="207"/>
    </row>
    <row r="243" spans="1:10" s="212" customFormat="1">
      <c r="A243" s="262"/>
      <c r="F243" s="207"/>
      <c r="G243" s="207"/>
      <c r="H243" s="207"/>
      <c r="I243" s="207"/>
      <c r="J243" s="207"/>
    </row>
    <row r="244" spans="1:10" s="212" customFormat="1">
      <c r="A244" s="262"/>
      <c r="F244" s="207"/>
      <c r="G244" s="207"/>
      <c r="H244" s="207"/>
      <c r="I244" s="207"/>
      <c r="J244" s="207"/>
    </row>
    <row r="245" spans="1:10" s="212" customFormat="1">
      <c r="A245" s="262"/>
      <c r="F245" s="207"/>
      <c r="G245" s="207"/>
      <c r="H245" s="207"/>
      <c r="I245" s="207"/>
      <c r="J245" s="207"/>
    </row>
    <row r="246" spans="1:10" s="212" customFormat="1">
      <c r="A246" s="262"/>
      <c r="F246" s="207"/>
      <c r="G246" s="207"/>
      <c r="H246" s="207"/>
      <c r="I246" s="207"/>
      <c r="J246" s="207"/>
    </row>
    <row r="247" spans="1:10" s="212" customFormat="1">
      <c r="A247" s="262"/>
      <c r="F247" s="207"/>
      <c r="G247" s="207"/>
      <c r="H247" s="207"/>
      <c r="I247" s="207"/>
      <c r="J247" s="207"/>
    </row>
    <row r="248" spans="1:10" s="212" customFormat="1">
      <c r="A248" s="262"/>
      <c r="F248" s="207"/>
      <c r="G248" s="207"/>
      <c r="H248" s="207"/>
      <c r="I248" s="207"/>
      <c r="J248" s="207"/>
    </row>
    <row r="249" spans="1:10" s="212" customFormat="1">
      <c r="A249" s="262"/>
      <c r="F249" s="207"/>
      <c r="G249" s="207"/>
      <c r="H249" s="207"/>
      <c r="I249" s="207"/>
      <c r="J249" s="207"/>
    </row>
    <row r="250" spans="1:10" s="212" customFormat="1">
      <c r="A250" s="262"/>
      <c r="F250" s="207"/>
      <c r="G250" s="207"/>
      <c r="H250" s="207"/>
      <c r="I250" s="207"/>
      <c r="J250" s="207"/>
    </row>
    <row r="251" spans="1:10" s="212" customFormat="1">
      <c r="A251" s="262"/>
      <c r="F251" s="207"/>
      <c r="G251" s="207"/>
      <c r="H251" s="207"/>
      <c r="I251" s="207"/>
      <c r="J251" s="207"/>
    </row>
    <row r="252" spans="1:10" s="212" customFormat="1">
      <c r="A252" s="262"/>
      <c r="F252" s="207"/>
      <c r="G252" s="207"/>
      <c r="H252" s="207"/>
      <c r="I252" s="207"/>
      <c r="J252" s="207"/>
    </row>
    <row r="253" spans="1:10" s="212" customFormat="1">
      <c r="A253" s="262"/>
      <c r="F253" s="207"/>
      <c r="G253" s="207"/>
      <c r="H253" s="207"/>
      <c r="I253" s="207"/>
      <c r="J253" s="207"/>
    </row>
    <row r="254" spans="1:10" s="212" customFormat="1">
      <c r="A254" s="262"/>
      <c r="F254" s="207"/>
      <c r="G254" s="207"/>
      <c r="H254" s="207"/>
      <c r="I254" s="207"/>
      <c r="J254" s="207"/>
    </row>
    <row r="255" spans="1:10" s="212" customFormat="1">
      <c r="A255" s="262"/>
      <c r="F255" s="207"/>
      <c r="G255" s="207"/>
      <c r="H255" s="207"/>
      <c r="I255" s="207"/>
      <c r="J255" s="207"/>
    </row>
    <row r="256" spans="1:10" s="212" customFormat="1">
      <c r="A256" s="262"/>
      <c r="F256" s="207"/>
      <c r="G256" s="207"/>
      <c r="H256" s="207"/>
      <c r="I256" s="207"/>
      <c r="J256" s="207"/>
    </row>
    <row r="257" spans="1:10" s="212" customFormat="1">
      <c r="A257" s="262"/>
      <c r="F257" s="207"/>
      <c r="G257" s="207"/>
      <c r="H257" s="207"/>
      <c r="I257" s="207"/>
      <c r="J257" s="207"/>
    </row>
    <row r="258" spans="1:10" s="212" customFormat="1">
      <c r="A258" s="262"/>
      <c r="F258" s="207"/>
      <c r="G258" s="207"/>
      <c r="H258" s="207"/>
      <c r="I258" s="207"/>
      <c r="J258" s="207"/>
    </row>
    <row r="259" spans="1:10" s="212" customFormat="1">
      <c r="A259" s="262"/>
      <c r="F259" s="207"/>
      <c r="G259" s="207"/>
      <c r="H259" s="207"/>
      <c r="I259" s="207"/>
      <c r="J259" s="207"/>
    </row>
    <row r="260" spans="1:10" s="212" customFormat="1">
      <c r="A260" s="262"/>
      <c r="F260" s="207"/>
      <c r="G260" s="207"/>
      <c r="H260" s="207"/>
      <c r="I260" s="207"/>
      <c r="J260" s="207"/>
    </row>
    <row r="261" spans="1:10" s="212" customFormat="1">
      <c r="A261" s="262"/>
      <c r="F261" s="207"/>
      <c r="G261" s="207"/>
      <c r="H261" s="207"/>
      <c r="I261" s="207"/>
      <c r="J261" s="207"/>
    </row>
    <row r="262" spans="1:10" s="212" customFormat="1">
      <c r="A262" s="262"/>
      <c r="F262" s="207"/>
      <c r="G262" s="207"/>
      <c r="H262" s="207"/>
      <c r="I262" s="207"/>
      <c r="J262" s="207"/>
    </row>
    <row r="263" spans="1:10" s="212" customFormat="1">
      <c r="A263" s="262"/>
      <c r="F263" s="207"/>
      <c r="G263" s="207"/>
      <c r="H263" s="207"/>
      <c r="I263" s="207"/>
      <c r="J263" s="207"/>
    </row>
    <row r="264" spans="1:10" s="212" customFormat="1">
      <c r="A264" s="262"/>
      <c r="F264" s="207"/>
      <c r="G264" s="207"/>
      <c r="H264" s="207"/>
      <c r="I264" s="207"/>
      <c r="J264" s="207"/>
    </row>
    <row r="265" spans="1:10" s="212" customFormat="1">
      <c r="A265" s="262"/>
      <c r="F265" s="207"/>
      <c r="G265" s="207"/>
      <c r="H265" s="207"/>
      <c r="I265" s="207"/>
      <c r="J265" s="207"/>
    </row>
    <row r="266" spans="1:10" s="212" customFormat="1">
      <c r="A266" s="262"/>
      <c r="F266" s="207"/>
      <c r="G266" s="207"/>
      <c r="H266" s="207"/>
      <c r="I266" s="207"/>
      <c r="J266" s="207"/>
    </row>
    <row r="267" spans="1:10" s="212" customFormat="1">
      <c r="A267" s="262"/>
      <c r="F267" s="207"/>
      <c r="G267" s="207"/>
      <c r="H267" s="207"/>
      <c r="I267" s="207"/>
      <c r="J267" s="207"/>
    </row>
    <row r="268" spans="1:10" s="212" customFormat="1">
      <c r="A268" s="262"/>
      <c r="F268" s="207"/>
      <c r="G268" s="207"/>
      <c r="H268" s="207"/>
      <c r="I268" s="207"/>
      <c r="J268" s="207"/>
    </row>
    <row r="269" spans="1:10" s="212" customFormat="1">
      <c r="A269" s="262"/>
      <c r="F269" s="207"/>
      <c r="G269" s="207"/>
      <c r="H269" s="207"/>
      <c r="I269" s="207"/>
      <c r="J269" s="207"/>
    </row>
    <row r="270" spans="1:10" s="212" customFormat="1">
      <c r="A270" s="262"/>
      <c r="F270" s="207"/>
      <c r="G270" s="207"/>
      <c r="H270" s="207"/>
      <c r="I270" s="207"/>
      <c r="J270" s="207"/>
    </row>
    <row r="271" spans="1:10" s="212" customFormat="1">
      <c r="A271" s="262"/>
      <c r="F271" s="207"/>
      <c r="G271" s="207"/>
      <c r="H271" s="207"/>
      <c r="I271" s="207"/>
      <c r="J271" s="207"/>
    </row>
    <row r="272" spans="1:10" s="212" customFormat="1">
      <c r="A272" s="262"/>
      <c r="F272" s="207"/>
      <c r="G272" s="207"/>
      <c r="H272" s="207"/>
      <c r="I272" s="207"/>
      <c r="J272" s="207"/>
    </row>
    <row r="273" spans="1:10" s="212" customFormat="1">
      <c r="A273" s="262"/>
      <c r="F273" s="207"/>
      <c r="G273" s="207"/>
      <c r="H273" s="207"/>
      <c r="I273" s="207"/>
      <c r="J273" s="207"/>
    </row>
    <row r="274" spans="1:10" s="212" customFormat="1">
      <c r="A274" s="262"/>
      <c r="F274" s="207"/>
      <c r="G274" s="207"/>
      <c r="H274" s="207"/>
      <c r="I274" s="207"/>
      <c r="J274" s="207"/>
    </row>
    <row r="275" spans="1:10" s="212" customFormat="1">
      <c r="A275" s="262"/>
      <c r="F275" s="207"/>
      <c r="G275" s="207"/>
      <c r="H275" s="207"/>
      <c r="I275" s="207"/>
      <c r="J275" s="207"/>
    </row>
    <row r="276" spans="1:10" s="212" customFormat="1">
      <c r="A276" s="262"/>
      <c r="F276" s="207"/>
      <c r="G276" s="207"/>
      <c r="H276" s="207"/>
      <c r="I276" s="207"/>
      <c r="J276" s="207"/>
    </row>
    <row r="277" spans="1:10" s="212" customFormat="1">
      <c r="A277" s="262"/>
      <c r="F277" s="207"/>
      <c r="G277" s="207"/>
      <c r="H277" s="207"/>
      <c r="I277" s="207"/>
      <c r="J277" s="207"/>
    </row>
    <row r="278" spans="1:10" s="212" customFormat="1">
      <c r="A278" s="262"/>
      <c r="F278" s="207"/>
      <c r="G278" s="207"/>
      <c r="H278" s="207"/>
      <c r="I278" s="207"/>
      <c r="J278" s="207"/>
    </row>
    <row r="279" spans="1:10" s="212" customFormat="1">
      <c r="A279" s="262"/>
      <c r="F279" s="207"/>
      <c r="G279" s="207"/>
      <c r="H279" s="207"/>
      <c r="I279" s="207"/>
      <c r="J279" s="207"/>
    </row>
    <row r="280" spans="1:10" s="212" customFormat="1">
      <c r="A280" s="262"/>
      <c r="F280" s="207"/>
      <c r="G280" s="207"/>
      <c r="H280" s="207"/>
      <c r="I280" s="207"/>
      <c r="J280" s="207"/>
    </row>
    <row r="281" spans="1:10" s="212" customFormat="1">
      <c r="A281" s="262"/>
      <c r="F281" s="207"/>
      <c r="G281" s="207"/>
      <c r="H281" s="207"/>
      <c r="I281" s="207"/>
      <c r="J281" s="207"/>
    </row>
    <row r="282" spans="1:10" s="212" customFormat="1">
      <c r="A282" s="262"/>
      <c r="F282" s="207"/>
      <c r="G282" s="207"/>
      <c r="H282" s="207"/>
      <c r="I282" s="207"/>
      <c r="J282" s="207"/>
    </row>
    <row r="283" spans="1:10" s="212" customFormat="1">
      <c r="A283" s="262"/>
      <c r="F283" s="207"/>
      <c r="G283" s="207"/>
      <c r="H283" s="207"/>
      <c r="I283" s="207"/>
      <c r="J283" s="207"/>
    </row>
  </sheetData>
  <mergeCells count="60">
    <mergeCell ref="A14:B14"/>
    <mergeCell ref="G12:J12"/>
    <mergeCell ref="G14:J14"/>
    <mergeCell ref="A1:I1"/>
    <mergeCell ref="A2:B6"/>
    <mergeCell ref="G10:J10"/>
    <mergeCell ref="G8:J8"/>
    <mergeCell ref="G9:J9"/>
    <mergeCell ref="A11:B11"/>
    <mergeCell ref="G15:J15"/>
    <mergeCell ref="A16:B16"/>
    <mergeCell ref="A23:B23"/>
    <mergeCell ref="A21:B21"/>
    <mergeCell ref="G23:J23"/>
    <mergeCell ref="A20:B20"/>
    <mergeCell ref="G18:J18"/>
    <mergeCell ref="A15:B15"/>
    <mergeCell ref="G22:J22"/>
    <mergeCell ref="A18:B18"/>
    <mergeCell ref="B37:F37"/>
    <mergeCell ref="G36:H36"/>
    <mergeCell ref="A48:J48"/>
    <mergeCell ref="G24:J24"/>
    <mergeCell ref="B29:F29"/>
    <mergeCell ref="B30:F30"/>
    <mergeCell ref="B32:F32"/>
    <mergeCell ref="B41:F41"/>
    <mergeCell ref="I46:J46"/>
    <mergeCell ref="G25:J25"/>
    <mergeCell ref="B31:F31"/>
    <mergeCell ref="I47:J47"/>
    <mergeCell ref="B36:F36"/>
    <mergeCell ref="B35:F35"/>
    <mergeCell ref="B33:F33"/>
    <mergeCell ref="B34:F34"/>
    <mergeCell ref="G37:H37"/>
    <mergeCell ref="A88:J88"/>
    <mergeCell ref="B38:F38"/>
    <mergeCell ref="B40:F40"/>
    <mergeCell ref="B39:F39"/>
    <mergeCell ref="D45:D46"/>
    <mergeCell ref="F45:F46"/>
    <mergeCell ref="E45:E46"/>
    <mergeCell ref="B45:B46"/>
    <mergeCell ref="A43:J43"/>
    <mergeCell ref="A42:J42"/>
    <mergeCell ref="A86:J86"/>
    <mergeCell ref="A78:J78"/>
    <mergeCell ref="A73:J73"/>
    <mergeCell ref="A45:A46"/>
    <mergeCell ref="G45:J45"/>
    <mergeCell ref="C45:C46"/>
    <mergeCell ref="I49:J49"/>
    <mergeCell ref="A94:J94"/>
    <mergeCell ref="A110:J110"/>
    <mergeCell ref="C132:F132"/>
    <mergeCell ref="H132:J132"/>
    <mergeCell ref="C131:F131"/>
    <mergeCell ref="H131:J131"/>
    <mergeCell ref="A119:J119"/>
  </mergeCells>
  <phoneticPr fontId="3" type="noConversion"/>
  <pageMargins left="0.23622047244094491" right="0.15748031496062992" top="0.19685039370078741" bottom="0.19685039370078741" header="0.39370078740157483" footer="0.19685039370078741"/>
  <pageSetup paperSize="9" scale="65" orientation="landscape" verticalDpi="300" r:id="rId1"/>
  <headerFooter alignWithMargins="0"/>
  <ignoredErrors>
    <ignoredError sqref="B111:B118 B120:B128" numberStoredAsText="1"/>
    <ignoredError sqref="C105" formulaRange="1"/>
    <ignoredError sqref="J89 C125:F128 C89 C90 C57:F58 J58 C93" evalError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</sheetPr>
  <dimension ref="A1:J27"/>
  <sheetViews>
    <sheetView view="pageBreakPreview" zoomScale="75" zoomScaleNormal="75" zoomScaleSheetLayoutView="75" workbookViewId="0">
      <selection activeCell="G11" sqref="G11"/>
    </sheetView>
  </sheetViews>
  <sheetFormatPr defaultRowHeight="12.75"/>
  <cols>
    <col min="1" max="1" width="94.28515625" style="9" customWidth="1"/>
    <col min="2" max="2" width="19.42578125" style="9" customWidth="1"/>
    <col min="3" max="3" width="25" style="9" customWidth="1"/>
    <col min="4" max="4" width="20.7109375" style="9" customWidth="1"/>
    <col min="5" max="5" width="24.42578125" style="9" customWidth="1"/>
    <col min="6" max="6" width="21" style="9" customWidth="1"/>
    <col min="7" max="7" width="24.42578125" style="9" customWidth="1"/>
    <col min="8" max="8" width="91.85546875" style="9" customWidth="1"/>
    <col min="9" max="9" width="9.5703125" style="9" customWidth="1"/>
    <col min="10" max="16384" width="9.140625" style="9"/>
  </cols>
  <sheetData>
    <row r="1" spans="1:8" ht="24.75" customHeight="1">
      <c r="H1" s="19" t="s">
        <v>359</v>
      </c>
    </row>
    <row r="2" spans="1:8" ht="25.5" customHeight="1">
      <c r="A2" s="471" t="s">
        <v>152</v>
      </c>
      <c r="B2" s="471"/>
      <c r="C2" s="471"/>
      <c r="D2" s="471"/>
      <c r="E2" s="471"/>
      <c r="F2" s="471"/>
      <c r="G2" s="471"/>
      <c r="H2" s="471"/>
    </row>
    <row r="3" spans="1:8" ht="16.5" customHeight="1"/>
    <row r="4" spans="1:8" ht="45" customHeight="1">
      <c r="A4" s="477" t="s">
        <v>170</v>
      </c>
      <c r="B4" s="472" t="s">
        <v>0</v>
      </c>
      <c r="C4" s="472" t="s">
        <v>82</v>
      </c>
      <c r="D4" s="414" t="s">
        <v>514</v>
      </c>
      <c r="E4" s="414" t="s">
        <v>530</v>
      </c>
      <c r="F4" s="416" t="s">
        <v>516</v>
      </c>
      <c r="G4" s="414" t="s">
        <v>531</v>
      </c>
      <c r="H4" s="472" t="s">
        <v>83</v>
      </c>
    </row>
    <row r="5" spans="1:8" ht="52.5" customHeight="1">
      <c r="A5" s="478"/>
      <c r="B5" s="473"/>
      <c r="C5" s="473"/>
      <c r="D5" s="415"/>
      <c r="E5" s="415"/>
      <c r="F5" s="417"/>
      <c r="G5" s="415"/>
      <c r="H5" s="473"/>
    </row>
    <row r="6" spans="1:8" s="15" customFormat="1" ht="18" customHeight="1">
      <c r="A6" s="10">
        <v>1</v>
      </c>
      <c r="B6" s="27">
        <v>2</v>
      </c>
      <c r="C6" s="27">
        <v>3</v>
      </c>
      <c r="D6" s="27">
        <v>4</v>
      </c>
      <c r="E6" s="27">
        <v>5</v>
      </c>
      <c r="F6" s="27">
        <v>6</v>
      </c>
      <c r="G6" s="27">
        <v>7</v>
      </c>
      <c r="H6" s="27">
        <v>8</v>
      </c>
    </row>
    <row r="7" spans="1:8" s="15" customFormat="1" ht="35.25" customHeight="1">
      <c r="A7" s="14" t="s">
        <v>130</v>
      </c>
      <c r="B7" s="28"/>
      <c r="C7" s="27"/>
      <c r="D7" s="27"/>
      <c r="E7" s="27"/>
      <c r="F7" s="27"/>
      <c r="G7" s="27"/>
      <c r="H7" s="27"/>
    </row>
    <row r="8" spans="1:8" ht="66" customHeight="1">
      <c r="A8" s="5" t="s">
        <v>327</v>
      </c>
      <c r="B8" s="21">
        <v>5000</v>
      </c>
      <c r="C8" s="29" t="s">
        <v>193</v>
      </c>
      <c r="D8" s="290">
        <f ca="1">('Осн. фін. пок.'!C51/'Осн. фін. пок.'!C49)*100</f>
        <v>-714.34040047114252</v>
      </c>
      <c r="E8" s="290">
        <f ca="1">('Осн. фін. пок.'!D51/'Осн. фін. пок.'!D49)*100</f>
        <v>-1810.2071563088516</v>
      </c>
      <c r="F8" s="290">
        <f ca="1">('Осн. фін. пок.'!E51/'Осн. фін. пок.'!E49)*100</f>
        <v>-1810.2071563088516</v>
      </c>
      <c r="G8" s="290">
        <f ca="1">('Осн. фін. пок.'!F51/'Осн. фін. пок.'!F49)*100</f>
        <v>-2054.7647058823532</v>
      </c>
      <c r="H8" s="30"/>
    </row>
    <row r="9" spans="1:8" ht="66" customHeight="1">
      <c r="A9" s="5" t="s">
        <v>328</v>
      </c>
      <c r="B9" s="21">
        <v>5010</v>
      </c>
      <c r="C9" s="29" t="s">
        <v>193</v>
      </c>
      <c r="D9" s="290">
        <f ca="1">('Осн. фін. пок.'!C57/'Осн. фін. пок.'!C49)*100</f>
        <v>-5.8892815076507093E-2</v>
      </c>
      <c r="E9" s="290">
        <f ca="1">('Осн. фін. пок.'!D57/'Осн. фін. пок.'!D49)*100</f>
        <v>-3.4255920970731759E-13</v>
      </c>
      <c r="F9" s="290">
        <f ca="1">('Осн. фін. пок.'!E57/'Осн. фін. пок.'!E49)*100</f>
        <v>-3.4255920970731759E-13</v>
      </c>
      <c r="G9" s="290">
        <f ca="1">('Осн. фін. пок.'!F57/'Осн. фін. пок.'!F49)*100</f>
        <v>1.3374922084896004E-13</v>
      </c>
      <c r="H9" s="30"/>
    </row>
    <row r="10" spans="1:8" ht="51" customHeight="1">
      <c r="A10" s="17" t="s">
        <v>330</v>
      </c>
      <c r="B10" s="21">
        <v>5020</v>
      </c>
      <c r="C10" s="29" t="s">
        <v>193</v>
      </c>
      <c r="D10" s="290">
        <f ca="1">('Осн. фін. пок.'!C70/'Осн. фін. пок.'!C101)*100</f>
        <v>-2.3660238968392065E-2</v>
      </c>
      <c r="E10" s="290">
        <f ca="1">('Осн. фін. пок.'!D70/'Осн. фін. пок.'!D101)*100</f>
        <v>-5.696803644052166E-14</v>
      </c>
      <c r="F10" s="290">
        <f ca="1">('Осн. фін. пок.'!E70/'Осн. фін. пок.'!E101)*100</f>
        <v>-5.696803644052166E-14</v>
      </c>
      <c r="G10" s="290">
        <f ca="1">('Осн. фін. пок.'!F70/'Осн. фін. пок.'!F101)*100</f>
        <v>-5.615378024714773E-14</v>
      </c>
      <c r="H10" s="30" t="s">
        <v>194</v>
      </c>
    </row>
    <row r="11" spans="1:8" ht="51" customHeight="1">
      <c r="A11" s="17" t="s">
        <v>407</v>
      </c>
      <c r="B11" s="21">
        <v>5030</v>
      </c>
      <c r="C11" s="29" t="s">
        <v>193</v>
      </c>
      <c r="D11" s="290">
        <f ca="1">('Осн. фін. пок.'!C70/'Осн. фін. пок.'!C102)*100</f>
        <v>-2.3660238968392065E-2</v>
      </c>
      <c r="E11" s="290">
        <f ca="1">('Осн. фін. пок.'!D70/'Осн. фін. пок.'!D102)*100</f>
        <v>-5.696803644052166E-14</v>
      </c>
      <c r="F11" s="290">
        <f ca="1">('Осн. фін. пок.'!E70/'Осн. фін. пок.'!E102)*100</f>
        <v>-5.696803644052166E-14</v>
      </c>
      <c r="G11" s="290">
        <f ca="1">('Осн. фін. пок.'!F70/'Осн. фін. пок.'!F102)*100</f>
        <v>-5.615378024714773E-14</v>
      </c>
      <c r="H11" s="30"/>
    </row>
    <row r="12" spans="1:8" ht="65.25" customHeight="1">
      <c r="A12" s="17" t="s">
        <v>329</v>
      </c>
      <c r="B12" s="21">
        <v>5040</v>
      </c>
      <c r="C12" s="29" t="s">
        <v>193</v>
      </c>
      <c r="D12" s="290">
        <f ca="1">('Осн. фін. пок.'!C70/'Осн. фін. пок.'!C49)*100</f>
        <v>-5.8892815076507093E-2</v>
      </c>
      <c r="E12" s="290">
        <f ca="1">('Осн. фін. пок.'!D70/'Осн. фін. пок.'!D49)*100</f>
        <v>-3.4255920970731759E-13</v>
      </c>
      <c r="F12" s="290">
        <f ca="1">('Осн. фін. пок.'!E70/'Осн. фін. пок.'!E49)*100</f>
        <v>-3.4255920970731759E-13</v>
      </c>
      <c r="G12" s="290">
        <f ca="1">('Осн. фін. пок.'!F70/'Осн. фін. пок.'!F49)*100</f>
        <v>-5.3499688339584016E-13</v>
      </c>
      <c r="H12" s="30" t="s">
        <v>195</v>
      </c>
    </row>
    <row r="13" spans="1:8" ht="38.25" customHeight="1">
      <c r="A13" s="14" t="s">
        <v>132</v>
      </c>
      <c r="B13" s="21"/>
      <c r="C13" s="31"/>
      <c r="D13" s="290"/>
      <c r="E13" s="290"/>
      <c r="F13" s="290"/>
      <c r="G13" s="290"/>
      <c r="H13" s="30"/>
    </row>
    <row r="14" spans="1:8" ht="65.25" customHeight="1">
      <c r="A14" s="16" t="s">
        <v>408</v>
      </c>
      <c r="B14" s="21">
        <v>5100</v>
      </c>
      <c r="C14" s="29"/>
      <c r="D14" s="312">
        <f ca="1">('Осн. фін. пок.'!C103+'Осн. фін. пок.'!C104)/'Осн. фін. пок.'!C57</f>
        <v>0</v>
      </c>
      <c r="E14" s="309">
        <f ca="1">('Осн. фін. пок.'!D103+'Осн. фін. пок.'!D104)/'Осн. фін. пок.'!D57</f>
        <v>0</v>
      </c>
      <c r="F14" s="312">
        <f ca="1">('Осн. фін. пок.'!E103+'Осн. фін. пок.'!E104)/'Осн. фін. пок.'!E57</f>
        <v>0</v>
      </c>
      <c r="G14" s="312">
        <f ca="1">('Осн. фін. пок.'!F103+'Осн. фін. пок.'!F104)/'Осн. фін. пок.'!F57</f>
        <v>0</v>
      </c>
      <c r="H14" s="30"/>
    </row>
    <row r="15" spans="1:8" s="15" customFormat="1" ht="66" customHeight="1">
      <c r="A15" s="16" t="s">
        <v>409</v>
      </c>
      <c r="B15" s="21">
        <v>5110</v>
      </c>
      <c r="C15" s="29" t="s">
        <v>127</v>
      </c>
      <c r="D15" s="312" t="e">
        <f ca="1">'Осн. фін. пок.'!C102/('Осн. фін. пок.'!C103+'Осн. фін. пок.'!C104)</f>
        <v>#DIV/0!</v>
      </c>
      <c r="E15" s="312" t="e">
        <f ca="1">'Осн. фін. пок.'!D102/('Осн. фін. пок.'!D103+'Осн. фін. пок.'!D104)</f>
        <v>#DIV/0!</v>
      </c>
      <c r="F15" s="312" t="e">
        <f ca="1">'Осн. фін. пок.'!E102/('Осн. фін. пок.'!E103+'Осн. фін. пок.'!E104)</f>
        <v>#DIV/0!</v>
      </c>
      <c r="G15" s="312" t="e">
        <f ca="1">'Осн. фін. пок.'!F102/('Осн. фін. пок.'!F103+'Осн. фін. пок.'!F104)</f>
        <v>#DIV/0!</v>
      </c>
      <c r="H15" s="30" t="s">
        <v>196</v>
      </c>
    </row>
    <row r="16" spans="1:8" s="15" customFormat="1" ht="56.25">
      <c r="A16" s="16" t="s">
        <v>410</v>
      </c>
      <c r="B16" s="21">
        <v>5120</v>
      </c>
      <c r="C16" s="29" t="s">
        <v>127</v>
      </c>
      <c r="D16" s="312" t="e">
        <f ca="1">'Осн. фін. пок.'!C99/'Осн. фін. пок.'!C104</f>
        <v>#DIV/0!</v>
      </c>
      <c r="E16" s="312" t="e">
        <f ca="1">'Осн. фін. пок.'!D99/'Осн. фін. пок.'!D104</f>
        <v>#DIV/0!</v>
      </c>
      <c r="F16" s="312" t="e">
        <f ca="1">'Осн. фін. пок.'!E99/'Осн. фін. пок.'!E104</f>
        <v>#DIV/0!</v>
      </c>
      <c r="G16" s="312" t="e">
        <f ca="1">'Осн. фін. пок.'!F99/'Осн. фін. пок.'!F104</f>
        <v>#DIV/0!</v>
      </c>
      <c r="H16" s="30" t="s">
        <v>198</v>
      </c>
    </row>
    <row r="17" spans="1:10" ht="33.75" customHeight="1">
      <c r="A17" s="14" t="s">
        <v>131</v>
      </c>
      <c r="B17" s="21"/>
      <c r="C17" s="29"/>
      <c r="D17" s="290"/>
      <c r="E17" s="290"/>
      <c r="F17" s="290"/>
      <c r="G17" s="290"/>
      <c r="H17" s="30"/>
    </row>
    <row r="18" spans="1:10" ht="52.5" customHeight="1">
      <c r="A18" s="16" t="s">
        <v>319</v>
      </c>
      <c r="B18" s="21">
        <v>5200</v>
      </c>
      <c r="C18" s="29"/>
      <c r="D18" s="290">
        <f ca="1">'IV. Кап. інвестиції'!C7/'I. Фін результат'!C93</f>
        <v>1.5589189189189188</v>
      </c>
      <c r="E18" s="290">
        <f ca="1">'IV. Кап. інвестиції'!D7/'I. Фін результат'!D93</f>
        <v>0</v>
      </c>
      <c r="F18" s="290">
        <f ca="1">'IV. Кап. інвестиції'!E7/'I. Фін результат'!E93</f>
        <v>0</v>
      </c>
      <c r="G18" s="290">
        <f ca="1">'IV. Кап. інвестиції'!F7/'I. Фін результат'!F93</f>
        <v>12.952</v>
      </c>
      <c r="H18" s="30"/>
    </row>
    <row r="19" spans="1:10" ht="83.25" customHeight="1">
      <c r="A19" s="16" t="s">
        <v>320</v>
      </c>
      <c r="B19" s="21">
        <v>5210</v>
      </c>
      <c r="C19" s="29"/>
      <c r="D19" s="290">
        <f ca="1">'Осн. фін. пок.'!C87/'Осн. фін. пок.'!C49</f>
        <v>0.42461719670200232</v>
      </c>
      <c r="E19" s="290">
        <f ca="1">'Осн. фін. пок.'!D87/'Осн. фін. пок.'!D49</f>
        <v>0</v>
      </c>
      <c r="F19" s="290">
        <f ca="1">'Осн. фін. пок.'!E87/'Осн. фін. пок.'!E49</f>
        <v>0</v>
      </c>
      <c r="G19" s="290">
        <f ca="1">'Осн. фін. пок.'!F87/'Осн. фін. пок.'!F49</f>
        <v>5.7141176470588233</v>
      </c>
      <c r="H19" s="30"/>
    </row>
    <row r="20" spans="1:10" ht="55.5" customHeight="1">
      <c r="A20" s="16" t="s">
        <v>321</v>
      </c>
      <c r="B20" s="21">
        <v>5220</v>
      </c>
      <c r="C20" s="29" t="s">
        <v>277</v>
      </c>
      <c r="D20" s="290">
        <f ca="1">'Осн. фін. пок.'!C98/'Осн. фін. пок.'!C97</f>
        <v>0.34661805380940414</v>
      </c>
      <c r="E20" s="290">
        <f ca="1">'Осн. фін. пок.'!D98/'Осн. фін. пок.'!D97</f>
        <v>0.30814040328603437</v>
      </c>
      <c r="F20" s="290">
        <f ca="1">'Осн. фін. пок.'!E98/'Осн. фін. пок.'!E97</f>
        <v>0.30814040328603437</v>
      </c>
      <c r="G20" s="290">
        <f ca="1">'Осн. фін. пок.'!F98/'Осн. фін. пок.'!F97</f>
        <v>0.23255637385164374</v>
      </c>
      <c r="H20" s="30" t="s">
        <v>197</v>
      </c>
    </row>
    <row r="21" spans="1:10" ht="34.5" customHeight="1">
      <c r="A21" s="14" t="s">
        <v>176</v>
      </c>
      <c r="B21" s="21"/>
      <c r="C21" s="29"/>
      <c r="D21" s="290"/>
      <c r="E21" s="290"/>
      <c r="F21" s="290"/>
      <c r="G21" s="290"/>
      <c r="H21" s="30"/>
    </row>
    <row r="22" spans="1:10" ht="87.75" customHeight="1">
      <c r="A22" s="17" t="s">
        <v>204</v>
      </c>
      <c r="B22" s="21">
        <v>5300</v>
      </c>
      <c r="C22" s="29"/>
      <c r="D22" s="290"/>
      <c r="E22" s="290"/>
      <c r="F22" s="290"/>
      <c r="G22" s="290"/>
      <c r="H22" s="30"/>
    </row>
    <row r="23" spans="1:10" ht="20.100000000000001" customHeight="1">
      <c r="B23" s="32"/>
      <c r="C23" s="32"/>
      <c r="D23" s="32"/>
      <c r="E23" s="32"/>
      <c r="F23" s="32"/>
      <c r="G23" s="32"/>
      <c r="H23" s="32"/>
    </row>
    <row r="24" spans="1:10" ht="20.100000000000001" customHeight="1"/>
    <row r="25" spans="1:10" ht="20.100000000000001" customHeight="1"/>
    <row r="26" spans="1:10" s="3" customFormat="1" ht="30.75" customHeight="1">
      <c r="A26" s="154" t="s">
        <v>406</v>
      </c>
      <c r="B26" s="12"/>
      <c r="C26" s="1"/>
      <c r="D26" s="474" t="s">
        <v>87</v>
      </c>
      <c r="E26" s="475"/>
      <c r="F26" s="475"/>
      <c r="G26" s="475"/>
      <c r="H26" s="299" t="s">
        <v>503</v>
      </c>
    </row>
    <row r="27" spans="1:10" s="2" customFormat="1" ht="20.100000000000001" customHeight="1">
      <c r="A27" s="41" t="s">
        <v>68</v>
      </c>
      <c r="B27" s="11"/>
      <c r="C27" s="3"/>
      <c r="D27" s="476" t="s">
        <v>69</v>
      </c>
      <c r="E27" s="476"/>
      <c r="F27" s="476"/>
      <c r="G27" s="476"/>
      <c r="H27" s="291" t="s">
        <v>454</v>
      </c>
      <c r="I27" s="13"/>
      <c r="J27" s="13"/>
    </row>
  </sheetData>
  <mergeCells count="11">
    <mergeCell ref="F4:F5"/>
    <mergeCell ref="G4:G5"/>
    <mergeCell ref="A2:H2"/>
    <mergeCell ref="H4:H5"/>
    <mergeCell ref="D26:G26"/>
    <mergeCell ref="D27:G27"/>
    <mergeCell ref="A4:A5"/>
    <mergeCell ref="B4:B5"/>
    <mergeCell ref="C4:C5"/>
    <mergeCell ref="D4:D5"/>
    <mergeCell ref="E4:E5"/>
  </mergeCells>
  <phoneticPr fontId="3" type="noConversion"/>
  <pageMargins left="0.23622047244094491" right="0.15748031496062992" top="0.19685039370078741" bottom="0.19685039370078741" header="0.47244094488188981" footer="0.31496062992125984"/>
  <pageSetup paperSize="9" scale="45" orientation="landscape" r:id="rId1"/>
  <headerFooter alignWithMargins="0"/>
  <ignoredErrors>
    <ignoredError sqref="D8:D10 G17 E17:F17 G13 E13:F13 D12:D14 D16:D20" evalError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3"/>
  </sheetPr>
  <dimension ref="A1:T73"/>
  <sheetViews>
    <sheetView view="pageBreakPreview" zoomScale="75" zoomScaleNormal="75" zoomScaleSheetLayoutView="75" workbookViewId="0">
      <selection activeCell="Q35" sqref="Q35"/>
    </sheetView>
  </sheetViews>
  <sheetFormatPr defaultRowHeight="18.75"/>
  <cols>
    <col min="1" max="1" width="43.140625" style="2" customWidth="1"/>
    <col min="2" max="2" width="13.5703125" style="7" customWidth="1"/>
    <col min="3" max="3" width="14.7109375" style="2" customWidth="1"/>
    <col min="4" max="4" width="16.140625" style="2" customWidth="1"/>
    <col min="5" max="5" width="13.7109375" style="2" customWidth="1"/>
    <col min="6" max="6" width="16.5703125" style="2" customWidth="1"/>
    <col min="7" max="7" width="15.28515625" style="2" customWidth="1"/>
    <col min="8" max="8" width="16.5703125" style="2" customWidth="1"/>
    <col min="9" max="9" width="16.140625" style="2" customWidth="1"/>
    <col min="10" max="10" width="16.42578125" style="2" customWidth="1"/>
    <col min="11" max="11" width="16.5703125" style="2" customWidth="1"/>
    <col min="12" max="12" width="16.85546875" style="2" customWidth="1"/>
    <col min="13" max="15" width="16.7109375" style="2" customWidth="1"/>
    <col min="16" max="17" width="9.140625" style="2"/>
    <col min="18" max="18" width="13.42578125" style="2" bestFit="1" customWidth="1"/>
    <col min="19" max="16384" width="9.140625" style="2"/>
  </cols>
  <sheetData>
    <row r="1" spans="1:20" ht="20.25">
      <c r="A1" s="73"/>
      <c r="B1" s="56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96" t="s">
        <v>356</v>
      </c>
    </row>
    <row r="2" spans="1:20" ht="20.25">
      <c r="A2" s="528" t="s">
        <v>98</v>
      </c>
      <c r="B2" s="528"/>
      <c r="C2" s="528"/>
      <c r="D2" s="528"/>
      <c r="E2" s="528"/>
      <c r="F2" s="528"/>
      <c r="G2" s="528"/>
      <c r="H2" s="528"/>
      <c r="I2" s="528"/>
      <c r="J2" s="528"/>
      <c r="K2" s="528"/>
      <c r="L2" s="528"/>
      <c r="M2" s="528"/>
      <c r="N2" s="528"/>
      <c r="O2" s="528"/>
    </row>
    <row r="3" spans="1:20" ht="32.25" customHeight="1">
      <c r="A3" s="528" t="s">
        <v>533</v>
      </c>
      <c r="B3" s="528"/>
      <c r="C3" s="528"/>
      <c r="D3" s="528"/>
      <c r="E3" s="528"/>
      <c r="F3" s="528"/>
      <c r="G3" s="528"/>
      <c r="H3" s="528"/>
      <c r="I3" s="528"/>
      <c r="J3" s="528"/>
      <c r="K3" s="528"/>
      <c r="L3" s="528"/>
      <c r="M3" s="528"/>
      <c r="N3" s="528"/>
      <c r="O3" s="528"/>
    </row>
    <row r="4" spans="1:20" ht="32.25" customHeight="1">
      <c r="A4" s="529" t="s">
        <v>467</v>
      </c>
      <c r="B4" s="529"/>
      <c r="C4" s="529"/>
      <c r="D4" s="529"/>
      <c r="E4" s="529"/>
      <c r="F4" s="529"/>
      <c r="G4" s="529"/>
      <c r="H4" s="529"/>
      <c r="I4" s="529"/>
      <c r="J4" s="529"/>
      <c r="K4" s="529"/>
      <c r="L4" s="529"/>
      <c r="M4" s="529"/>
      <c r="N4" s="529"/>
      <c r="O4" s="529"/>
    </row>
    <row r="5" spans="1:20" ht="20.100000000000001" customHeight="1">
      <c r="A5" s="530" t="s">
        <v>108</v>
      </c>
      <c r="B5" s="530"/>
      <c r="C5" s="530"/>
      <c r="D5" s="530"/>
      <c r="E5" s="530"/>
      <c r="F5" s="530"/>
      <c r="G5" s="530"/>
      <c r="H5" s="530"/>
      <c r="I5" s="530"/>
      <c r="J5" s="530"/>
      <c r="K5" s="530"/>
      <c r="L5" s="530"/>
      <c r="M5" s="530"/>
      <c r="N5" s="530"/>
      <c r="O5" s="530"/>
    </row>
    <row r="6" spans="1:20" ht="36.75" customHeight="1">
      <c r="A6" s="531" t="s">
        <v>278</v>
      </c>
      <c r="B6" s="531"/>
      <c r="C6" s="531"/>
      <c r="D6" s="531"/>
      <c r="E6" s="531"/>
      <c r="F6" s="531"/>
      <c r="G6" s="531"/>
      <c r="H6" s="531"/>
      <c r="I6" s="531"/>
      <c r="J6" s="531"/>
      <c r="K6" s="531"/>
      <c r="L6" s="531"/>
      <c r="M6" s="531"/>
      <c r="N6" s="531"/>
      <c r="O6" s="531"/>
    </row>
    <row r="7" spans="1:20" ht="46.5" customHeight="1">
      <c r="A7" s="532" t="s">
        <v>199</v>
      </c>
      <c r="B7" s="532"/>
      <c r="C7" s="532"/>
      <c r="D7" s="532"/>
      <c r="E7" s="532"/>
      <c r="F7" s="532"/>
      <c r="G7" s="532"/>
      <c r="H7" s="532"/>
      <c r="I7" s="532"/>
      <c r="J7" s="532"/>
      <c r="K7" s="532"/>
      <c r="L7" s="532"/>
      <c r="M7" s="532"/>
      <c r="N7" s="532"/>
      <c r="O7" s="532"/>
    </row>
    <row r="8" spans="1:20" s="3" customFormat="1" ht="95.25" customHeight="1">
      <c r="A8" s="492" t="s">
        <v>170</v>
      </c>
      <c r="B8" s="492"/>
      <c r="C8" s="492"/>
      <c r="D8" s="491" t="s">
        <v>514</v>
      </c>
      <c r="E8" s="491"/>
      <c r="F8" s="491" t="s">
        <v>534</v>
      </c>
      <c r="G8" s="491"/>
      <c r="H8" s="491" t="s">
        <v>516</v>
      </c>
      <c r="I8" s="491"/>
      <c r="J8" s="491" t="s">
        <v>531</v>
      </c>
      <c r="K8" s="491"/>
      <c r="L8" s="491" t="s">
        <v>535</v>
      </c>
      <c r="M8" s="491"/>
      <c r="N8" s="491" t="s">
        <v>536</v>
      </c>
      <c r="O8" s="491"/>
    </row>
    <row r="9" spans="1:20" s="3" customFormat="1" ht="24.75" customHeight="1">
      <c r="A9" s="492">
        <v>1</v>
      </c>
      <c r="B9" s="492"/>
      <c r="C9" s="492"/>
      <c r="D9" s="491">
        <v>2</v>
      </c>
      <c r="E9" s="491"/>
      <c r="F9" s="491">
        <v>3</v>
      </c>
      <c r="G9" s="491"/>
      <c r="H9" s="491">
        <v>4</v>
      </c>
      <c r="I9" s="491"/>
      <c r="J9" s="491">
        <v>5</v>
      </c>
      <c r="K9" s="491"/>
      <c r="L9" s="491">
        <v>6</v>
      </c>
      <c r="M9" s="491"/>
      <c r="N9" s="491">
        <v>7</v>
      </c>
      <c r="O9" s="491"/>
    </row>
    <row r="10" spans="1:20" s="3" customFormat="1" ht="107.25" customHeight="1">
      <c r="A10" s="488" t="s">
        <v>364</v>
      </c>
      <c r="B10" s="489"/>
      <c r="C10" s="490"/>
      <c r="D10" s="499">
        <f>SUM(D11:D13)</f>
        <v>24.5</v>
      </c>
      <c r="E10" s="500"/>
      <c r="F10" s="499">
        <f>SUM(F11:F13)</f>
        <v>24.5</v>
      </c>
      <c r="G10" s="500"/>
      <c r="H10" s="499">
        <f>SUM(H11:H13)</f>
        <v>24.5</v>
      </c>
      <c r="I10" s="500"/>
      <c r="J10" s="526">
        <v>29.5</v>
      </c>
      <c r="K10" s="527"/>
      <c r="L10" s="512">
        <f>J10/H10*100</f>
        <v>120.40816326530613</v>
      </c>
      <c r="M10" s="513"/>
      <c r="N10" s="512">
        <f>J10/D10*100</f>
        <v>120.40816326530613</v>
      </c>
      <c r="O10" s="513"/>
      <c r="R10" s="354">
        <f>J10-'[36]6.1. Інша інфо_1'!J10</f>
        <v>0</v>
      </c>
    </row>
    <row r="11" spans="1:20" s="3" customFormat="1" ht="30.75" customHeight="1">
      <c r="A11" s="479" t="s">
        <v>168</v>
      </c>
      <c r="B11" s="480"/>
      <c r="C11" s="481"/>
      <c r="D11" s="522">
        <v>1</v>
      </c>
      <c r="E11" s="523"/>
      <c r="F11" s="522">
        <v>1</v>
      </c>
      <c r="G11" s="523"/>
      <c r="H11" s="522">
        <v>1</v>
      </c>
      <c r="I11" s="523"/>
      <c r="J11" s="522">
        <v>1</v>
      </c>
      <c r="K11" s="523"/>
      <c r="L11" s="514">
        <f t="shared" ref="L11:L25" si="0">J11/H11*100</f>
        <v>100</v>
      </c>
      <c r="M11" s="515"/>
      <c r="N11" s="514">
        <f t="shared" ref="N11:N25" si="1">J11/D11*100</f>
        <v>100</v>
      </c>
      <c r="O11" s="515"/>
      <c r="R11" s="354">
        <f>J11-'[36]6.1. Інша інфо_1'!J11</f>
        <v>0</v>
      </c>
    </row>
    <row r="12" spans="1:20" s="3" customFormat="1" ht="30.75" customHeight="1">
      <c r="A12" s="479" t="s">
        <v>177</v>
      </c>
      <c r="B12" s="480"/>
      <c r="C12" s="481"/>
      <c r="D12" s="522">
        <v>4</v>
      </c>
      <c r="E12" s="523"/>
      <c r="F12" s="522">
        <v>4</v>
      </c>
      <c r="G12" s="523"/>
      <c r="H12" s="522">
        <v>4</v>
      </c>
      <c r="I12" s="523"/>
      <c r="J12" s="522">
        <v>4</v>
      </c>
      <c r="K12" s="523"/>
      <c r="L12" s="514">
        <f t="shared" si="0"/>
        <v>100</v>
      </c>
      <c r="M12" s="515"/>
      <c r="N12" s="514">
        <f t="shared" si="1"/>
        <v>100</v>
      </c>
      <c r="O12" s="515"/>
      <c r="R12" s="354">
        <f>J12-'[36]6.1. Інша інфо_1'!J12</f>
        <v>0</v>
      </c>
      <c r="T12" s="294"/>
    </row>
    <row r="13" spans="1:20" s="3" customFormat="1" ht="30.75" customHeight="1">
      <c r="A13" s="479" t="s">
        <v>169</v>
      </c>
      <c r="B13" s="480"/>
      <c r="C13" s="481"/>
      <c r="D13" s="520">
        <v>19.5</v>
      </c>
      <c r="E13" s="521"/>
      <c r="F13" s="520">
        <v>19.5</v>
      </c>
      <c r="G13" s="521"/>
      <c r="H13" s="520">
        <v>19.5</v>
      </c>
      <c r="I13" s="521"/>
      <c r="J13" s="524">
        <v>24.5</v>
      </c>
      <c r="K13" s="525"/>
      <c r="L13" s="514">
        <f t="shared" si="0"/>
        <v>125.64102564102564</v>
      </c>
      <c r="M13" s="515"/>
      <c r="N13" s="514">
        <f t="shared" si="1"/>
        <v>125.64102564102564</v>
      </c>
      <c r="O13" s="515"/>
      <c r="R13" s="354">
        <f>J13-'[36]6.1. Інша інфо_1'!J13</f>
        <v>0</v>
      </c>
    </row>
    <row r="14" spans="1:20" s="3" customFormat="1" ht="42" customHeight="1">
      <c r="A14" s="488" t="s">
        <v>322</v>
      </c>
      <c r="B14" s="489"/>
      <c r="C14" s="490"/>
      <c r="D14" s="499">
        <f>SUM(D15:D17)</f>
        <v>5023.3</v>
      </c>
      <c r="E14" s="500"/>
      <c r="F14" s="499">
        <f>SUM(F15:F17)</f>
        <v>4723.6000000000004</v>
      </c>
      <c r="G14" s="500"/>
      <c r="H14" s="499">
        <f>SUM(H15:H17)</f>
        <v>4723.6000000000004</v>
      </c>
      <c r="I14" s="500"/>
      <c r="J14" s="499">
        <f>SUM(J15:J17)</f>
        <v>6367.1</v>
      </c>
      <c r="K14" s="500"/>
      <c r="L14" s="512">
        <f t="shared" si="0"/>
        <v>134.79337793208569</v>
      </c>
      <c r="M14" s="513"/>
      <c r="N14" s="512">
        <f t="shared" si="1"/>
        <v>126.75133876137201</v>
      </c>
      <c r="O14" s="513"/>
      <c r="R14" s="354">
        <f>J14-'[36]6.1. Інша інфо_1'!J14</f>
        <v>-208.79999999999927</v>
      </c>
    </row>
    <row r="15" spans="1:20" s="3" customFormat="1" ht="31.5" customHeight="1">
      <c r="A15" s="479" t="s">
        <v>168</v>
      </c>
      <c r="B15" s="480"/>
      <c r="C15" s="481"/>
      <c r="D15" s="495">
        <v>547.5</v>
      </c>
      <c r="E15" s="496"/>
      <c r="F15" s="495">
        <v>517.70000000000005</v>
      </c>
      <c r="G15" s="496"/>
      <c r="H15" s="495">
        <v>517.70000000000005</v>
      </c>
      <c r="I15" s="496"/>
      <c r="J15" s="495">
        <v>477.9</v>
      </c>
      <c r="K15" s="496"/>
      <c r="L15" s="514">
        <f t="shared" si="0"/>
        <v>92.312149893760846</v>
      </c>
      <c r="M15" s="515"/>
      <c r="N15" s="514">
        <f t="shared" si="1"/>
        <v>87.287671232876704</v>
      </c>
      <c r="O15" s="515"/>
      <c r="R15" s="354">
        <f>J15-'[36]6.1. Інша інфо_1'!J15</f>
        <v>-39.800000000000068</v>
      </c>
    </row>
    <row r="16" spans="1:20" s="3" customFormat="1" ht="36.75" customHeight="1">
      <c r="A16" s="479" t="s">
        <v>177</v>
      </c>
      <c r="B16" s="480"/>
      <c r="C16" s="481"/>
      <c r="D16" s="495">
        <v>986.4</v>
      </c>
      <c r="E16" s="496"/>
      <c r="F16" s="495">
        <v>868.8</v>
      </c>
      <c r="G16" s="496"/>
      <c r="H16" s="495">
        <v>868.8</v>
      </c>
      <c r="I16" s="496"/>
      <c r="J16" s="495">
        <v>802</v>
      </c>
      <c r="K16" s="496"/>
      <c r="L16" s="514">
        <f t="shared" si="0"/>
        <v>92.311233885819519</v>
      </c>
      <c r="M16" s="515"/>
      <c r="N16" s="514">
        <f t="shared" si="1"/>
        <v>81.305758313057581</v>
      </c>
      <c r="O16" s="515"/>
      <c r="R16" s="354">
        <f>J16-'[36]6.1. Інша інфо_1'!J16</f>
        <v>-66.799999999999955</v>
      </c>
    </row>
    <row r="17" spans="1:18" s="3" customFormat="1" ht="35.25" customHeight="1">
      <c r="A17" s="479" t="s">
        <v>169</v>
      </c>
      <c r="B17" s="480"/>
      <c r="C17" s="481"/>
      <c r="D17" s="495">
        <v>3489.4</v>
      </c>
      <c r="E17" s="496"/>
      <c r="F17" s="495">
        <v>3337.1</v>
      </c>
      <c r="G17" s="496"/>
      <c r="H17" s="495">
        <v>3337.1</v>
      </c>
      <c r="I17" s="496"/>
      <c r="J17" s="495">
        <v>5087.2</v>
      </c>
      <c r="K17" s="496"/>
      <c r="L17" s="514">
        <f t="shared" si="0"/>
        <v>152.44373857540978</v>
      </c>
      <c r="M17" s="515"/>
      <c r="N17" s="514">
        <f t="shared" si="1"/>
        <v>145.79010718175041</v>
      </c>
      <c r="O17" s="515"/>
      <c r="R17" s="354">
        <f>J17-'[36]6.1. Інша інфо_1'!J17</f>
        <v>-102.19999999999982</v>
      </c>
    </row>
    <row r="18" spans="1:18" s="3" customFormat="1" ht="43.5" customHeight="1">
      <c r="A18" s="488" t="s">
        <v>323</v>
      </c>
      <c r="B18" s="489"/>
      <c r="C18" s="490"/>
      <c r="D18" s="499">
        <f ca="1">'I. Фін результат'!C91</f>
        <v>5023.3</v>
      </c>
      <c r="E18" s="500"/>
      <c r="F18" s="499">
        <f ca="1">'I. Фін результат'!D91</f>
        <v>4723.6000000000004</v>
      </c>
      <c r="G18" s="500"/>
      <c r="H18" s="499">
        <f ca="1">'I. Фін результат'!E91</f>
        <v>4723.6000000000004</v>
      </c>
      <c r="I18" s="500"/>
      <c r="J18" s="499">
        <f ca="1">'I. Фін результат'!F91</f>
        <v>6367.1</v>
      </c>
      <c r="K18" s="500"/>
      <c r="L18" s="512">
        <f t="shared" si="0"/>
        <v>134.79337793208569</v>
      </c>
      <c r="M18" s="513"/>
      <c r="N18" s="512">
        <f t="shared" si="1"/>
        <v>126.75133876137201</v>
      </c>
      <c r="O18" s="513"/>
      <c r="R18" s="354">
        <f>J18-'[36]6.1. Інша інфо_1'!J18</f>
        <v>-208.79999999999927</v>
      </c>
    </row>
    <row r="19" spans="1:18" s="3" customFormat="1" ht="34.5" customHeight="1">
      <c r="A19" s="479" t="s">
        <v>168</v>
      </c>
      <c r="B19" s="480"/>
      <c r="C19" s="481"/>
      <c r="D19" s="495">
        <v>547.5</v>
      </c>
      <c r="E19" s="496"/>
      <c r="F19" s="495">
        <v>517.70000000000005</v>
      </c>
      <c r="G19" s="496"/>
      <c r="H19" s="495">
        <v>517.70000000000005</v>
      </c>
      <c r="I19" s="496"/>
      <c r="J19" s="495">
        <v>477.9</v>
      </c>
      <c r="K19" s="496"/>
      <c r="L19" s="514">
        <f t="shared" si="0"/>
        <v>92.312149893760846</v>
      </c>
      <c r="M19" s="515"/>
      <c r="N19" s="514">
        <f t="shared" si="1"/>
        <v>87.287671232876704</v>
      </c>
      <c r="O19" s="515"/>
      <c r="R19" s="354">
        <f>J19-'[36]6.1. Інша інфо_1'!J19</f>
        <v>-39.800000000000068</v>
      </c>
    </row>
    <row r="20" spans="1:18" s="3" customFormat="1" ht="31.5" customHeight="1">
      <c r="A20" s="479" t="s">
        <v>177</v>
      </c>
      <c r="B20" s="480"/>
      <c r="C20" s="481"/>
      <c r="D20" s="495">
        <v>986.4</v>
      </c>
      <c r="E20" s="496"/>
      <c r="F20" s="495">
        <v>868.8</v>
      </c>
      <c r="G20" s="496"/>
      <c r="H20" s="495">
        <v>868.8</v>
      </c>
      <c r="I20" s="496"/>
      <c r="J20" s="495">
        <v>802</v>
      </c>
      <c r="K20" s="496"/>
      <c r="L20" s="514">
        <f t="shared" si="0"/>
        <v>92.311233885819519</v>
      </c>
      <c r="M20" s="515"/>
      <c r="N20" s="514">
        <f t="shared" si="1"/>
        <v>81.305758313057581</v>
      </c>
      <c r="O20" s="515"/>
      <c r="R20" s="354">
        <f>J20-'[36]6.1. Інша інфо_1'!J20</f>
        <v>-66.799999999999955</v>
      </c>
    </row>
    <row r="21" spans="1:18" s="3" customFormat="1" ht="31.5" customHeight="1">
      <c r="A21" s="479" t="s">
        <v>169</v>
      </c>
      <c r="B21" s="480"/>
      <c r="C21" s="481"/>
      <c r="D21" s="495">
        <v>3489.4</v>
      </c>
      <c r="E21" s="496"/>
      <c r="F21" s="495">
        <v>3337.1</v>
      </c>
      <c r="G21" s="496"/>
      <c r="H21" s="495">
        <v>3337.1</v>
      </c>
      <c r="I21" s="496"/>
      <c r="J21" s="495">
        <v>5087.2</v>
      </c>
      <c r="K21" s="496"/>
      <c r="L21" s="514">
        <f t="shared" si="0"/>
        <v>152.44373857540978</v>
      </c>
      <c r="M21" s="515"/>
      <c r="N21" s="514">
        <f t="shared" si="1"/>
        <v>145.79010718175041</v>
      </c>
      <c r="O21" s="515"/>
      <c r="R21" s="354">
        <f>J21-'[36]6.1. Інша інфо_1'!J21</f>
        <v>-102.19999999999982</v>
      </c>
    </row>
    <row r="22" spans="1:18" s="3" customFormat="1" ht="62.25" customHeight="1">
      <c r="A22" s="488" t="s">
        <v>312</v>
      </c>
      <c r="B22" s="489"/>
      <c r="C22" s="490"/>
      <c r="D22" s="518">
        <f>(D18/D10)/12*1000</f>
        <v>17086.054421768709</v>
      </c>
      <c r="E22" s="519"/>
      <c r="F22" s="518">
        <f>(F18/F10)/12*1000</f>
        <v>16066.666666666666</v>
      </c>
      <c r="G22" s="519"/>
      <c r="H22" s="518">
        <f>(H18/H10)/12*1000</f>
        <v>16066.666666666666</v>
      </c>
      <c r="I22" s="519"/>
      <c r="J22" s="518">
        <f>(J18/J10)/12*1000</f>
        <v>17986.158192090395</v>
      </c>
      <c r="K22" s="519"/>
      <c r="L22" s="516">
        <f t="shared" si="0"/>
        <v>111.94704268935931</v>
      </c>
      <c r="M22" s="517"/>
      <c r="N22" s="516">
        <f t="shared" si="1"/>
        <v>105.26806100520724</v>
      </c>
      <c r="O22" s="517"/>
      <c r="R22" s="354">
        <f>J22-'[36]6.1. Інша інфо_1'!J22</f>
        <v>-589.83050847457343</v>
      </c>
    </row>
    <row r="23" spans="1:18" s="3" customFormat="1" ht="39" customHeight="1">
      <c r="A23" s="479" t="s">
        <v>168</v>
      </c>
      <c r="B23" s="480"/>
      <c r="C23" s="481"/>
      <c r="D23" s="508">
        <f>(D19/D11)/12*1000</f>
        <v>45625</v>
      </c>
      <c r="E23" s="509"/>
      <c r="F23" s="508">
        <f>(F19/F11)/12*1000</f>
        <v>43141.666666666672</v>
      </c>
      <c r="G23" s="509"/>
      <c r="H23" s="508">
        <f>(H19/H11)/12*1000</f>
        <v>43141.666666666672</v>
      </c>
      <c r="I23" s="509"/>
      <c r="J23" s="508">
        <f>(J19/J11)/12*1000</f>
        <v>39824.999999999993</v>
      </c>
      <c r="K23" s="509"/>
      <c r="L23" s="510">
        <f t="shared" si="0"/>
        <v>92.312149893760846</v>
      </c>
      <c r="M23" s="511"/>
      <c r="N23" s="510">
        <f t="shared" si="1"/>
        <v>87.28767123287669</v>
      </c>
      <c r="O23" s="511"/>
      <c r="R23" s="354">
        <f>J23-'[36]6.1. Інша інфо_1'!J23</f>
        <v>-3316.6666666666788</v>
      </c>
    </row>
    <row r="24" spans="1:18" s="3" customFormat="1" ht="33" customHeight="1">
      <c r="A24" s="479" t="s">
        <v>177</v>
      </c>
      <c r="B24" s="480"/>
      <c r="C24" s="481"/>
      <c r="D24" s="508">
        <f>(D20/D12)/12*1000</f>
        <v>20550</v>
      </c>
      <c r="E24" s="509"/>
      <c r="F24" s="508">
        <f>(F20/F12)/12*1000</f>
        <v>18099.999999999996</v>
      </c>
      <c r="G24" s="509"/>
      <c r="H24" s="508">
        <f>(H20/H12)/12*1000</f>
        <v>18099.999999999996</v>
      </c>
      <c r="I24" s="509"/>
      <c r="J24" s="508">
        <f>(J20/J12)/12*1000</f>
        <v>16708.333333333332</v>
      </c>
      <c r="K24" s="509"/>
      <c r="L24" s="510">
        <f t="shared" si="0"/>
        <v>92.311233885819533</v>
      </c>
      <c r="M24" s="511"/>
      <c r="N24" s="510">
        <f t="shared" si="1"/>
        <v>81.305758313057581</v>
      </c>
      <c r="O24" s="511"/>
      <c r="R24" s="354">
        <f>J24-'[36]6.1. Інша інфо_1'!J24</f>
        <v>-1391.6666666666642</v>
      </c>
    </row>
    <row r="25" spans="1:18" s="3" customFormat="1" ht="33.75" customHeight="1">
      <c r="A25" s="479" t="s">
        <v>169</v>
      </c>
      <c r="B25" s="480"/>
      <c r="C25" s="481"/>
      <c r="D25" s="508">
        <f>(D21/D13)/12*1000</f>
        <v>14911.965811965812</v>
      </c>
      <c r="E25" s="509"/>
      <c r="F25" s="508">
        <f>(F21/F13)/12*1000</f>
        <v>14261.111111111111</v>
      </c>
      <c r="G25" s="509"/>
      <c r="H25" s="508">
        <f>(H21/H13)/12*1000</f>
        <v>14261.111111111111</v>
      </c>
      <c r="I25" s="509"/>
      <c r="J25" s="508">
        <f>(J21/J13)/12*1000</f>
        <v>17303.401360544216</v>
      </c>
      <c r="K25" s="509"/>
      <c r="L25" s="510">
        <f t="shared" si="0"/>
        <v>121.3327715192037</v>
      </c>
      <c r="M25" s="511"/>
      <c r="N25" s="510">
        <f t="shared" si="1"/>
        <v>116.03702408343402</v>
      </c>
      <c r="O25" s="511"/>
      <c r="R25" s="354">
        <f>J25-'[36]6.1. Інша інфо_1'!J25</f>
        <v>-347.61904761904952</v>
      </c>
    </row>
    <row r="26" spans="1:18" ht="10.5" customHeight="1">
      <c r="A26" s="116"/>
      <c r="B26" s="116"/>
      <c r="C26" s="116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</row>
    <row r="27" spans="1:18" ht="27.75" customHeight="1">
      <c r="A27" s="504" t="s">
        <v>284</v>
      </c>
      <c r="B27" s="504"/>
      <c r="C27" s="504"/>
      <c r="D27" s="504"/>
      <c r="E27" s="504"/>
      <c r="F27" s="504"/>
      <c r="G27" s="504"/>
      <c r="H27" s="504"/>
      <c r="I27" s="504"/>
      <c r="J27" s="504"/>
      <c r="K27" s="504"/>
      <c r="L27" s="504"/>
      <c r="M27" s="504"/>
      <c r="N27" s="504"/>
      <c r="O27" s="504"/>
    </row>
    <row r="28" spans="1:18" ht="15" customHeight="1">
      <c r="A28" s="117"/>
      <c r="B28" s="117"/>
      <c r="C28" s="117"/>
      <c r="D28" s="117"/>
      <c r="E28" s="117"/>
      <c r="F28" s="117"/>
      <c r="G28" s="117"/>
      <c r="H28" s="117"/>
      <c r="I28" s="117"/>
      <c r="J28" s="53"/>
      <c r="K28" s="53"/>
      <c r="L28" s="53"/>
      <c r="M28" s="53"/>
      <c r="N28" s="53"/>
      <c r="O28" s="53"/>
    </row>
    <row r="29" spans="1:18" ht="21.95" customHeight="1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</row>
    <row r="30" spans="1:18" ht="25.5" customHeight="1">
      <c r="A30" s="502" t="s">
        <v>350</v>
      </c>
      <c r="B30" s="502"/>
      <c r="C30" s="502"/>
      <c r="D30" s="502"/>
      <c r="E30" s="502"/>
      <c r="F30" s="502"/>
      <c r="G30" s="502"/>
      <c r="H30" s="502"/>
      <c r="I30" s="502"/>
      <c r="J30" s="502"/>
      <c r="K30" s="53"/>
      <c r="L30" s="53"/>
      <c r="M30" s="53"/>
      <c r="N30" s="53"/>
      <c r="O30" s="53"/>
    </row>
    <row r="31" spans="1:18" ht="68.25" customHeight="1">
      <c r="A31" s="457" t="s">
        <v>402</v>
      </c>
      <c r="B31" s="461" t="s">
        <v>184</v>
      </c>
      <c r="C31" s="463"/>
      <c r="D31" s="491" t="s">
        <v>539</v>
      </c>
      <c r="E31" s="491"/>
      <c r="F31" s="491"/>
      <c r="G31" s="491" t="s">
        <v>540</v>
      </c>
      <c r="H31" s="491"/>
      <c r="I31" s="491"/>
      <c r="J31" s="461" t="s">
        <v>541</v>
      </c>
      <c r="K31" s="462"/>
      <c r="L31" s="463"/>
      <c r="M31" s="491" t="s">
        <v>542</v>
      </c>
      <c r="N31" s="491"/>
      <c r="O31" s="491"/>
    </row>
    <row r="32" spans="1:18" ht="165" customHeight="1">
      <c r="A32" s="458"/>
      <c r="B32" s="71" t="s">
        <v>537</v>
      </c>
      <c r="C32" s="71" t="s">
        <v>538</v>
      </c>
      <c r="D32" s="71" t="s">
        <v>324</v>
      </c>
      <c r="E32" s="71" t="s">
        <v>185</v>
      </c>
      <c r="F32" s="71" t="s">
        <v>325</v>
      </c>
      <c r="G32" s="71" t="s">
        <v>324</v>
      </c>
      <c r="H32" s="71" t="s">
        <v>185</v>
      </c>
      <c r="I32" s="71" t="s">
        <v>325</v>
      </c>
      <c r="J32" s="71" t="s">
        <v>324</v>
      </c>
      <c r="K32" s="71" t="s">
        <v>185</v>
      </c>
      <c r="L32" s="71" t="s">
        <v>325</v>
      </c>
      <c r="M32" s="71" t="s">
        <v>324</v>
      </c>
      <c r="N32" s="71" t="s">
        <v>185</v>
      </c>
      <c r="O32" s="71" t="s">
        <v>325</v>
      </c>
    </row>
    <row r="33" spans="1:15" ht="25.5" customHeight="1">
      <c r="A33" s="71">
        <v>1</v>
      </c>
      <c r="B33" s="71">
        <v>2</v>
      </c>
      <c r="C33" s="71">
        <v>3</v>
      </c>
      <c r="D33" s="71">
        <v>4</v>
      </c>
      <c r="E33" s="71">
        <v>5</v>
      </c>
      <c r="F33" s="71">
        <v>6</v>
      </c>
      <c r="G33" s="71">
        <v>7</v>
      </c>
      <c r="H33" s="59">
        <v>8</v>
      </c>
      <c r="I33" s="59">
        <v>9</v>
      </c>
      <c r="J33" s="59">
        <v>10</v>
      </c>
      <c r="K33" s="59">
        <v>11</v>
      </c>
      <c r="L33" s="59">
        <v>12</v>
      </c>
      <c r="M33" s="59">
        <v>13</v>
      </c>
      <c r="N33" s="59">
        <v>14</v>
      </c>
      <c r="O33" s="59">
        <v>15</v>
      </c>
    </row>
    <row r="34" spans="1:15" ht="24.75" customHeight="1">
      <c r="A34" s="61" t="s">
        <v>466</v>
      </c>
      <c r="B34" s="67">
        <v>100</v>
      </c>
      <c r="C34" s="67">
        <v>100</v>
      </c>
      <c r="D34" s="67">
        <v>679.2</v>
      </c>
      <c r="E34" s="118"/>
      <c r="F34" s="67"/>
      <c r="G34" s="67">
        <v>265.5</v>
      </c>
      <c r="H34" s="118"/>
      <c r="I34" s="67"/>
      <c r="J34" s="67">
        <v>302.39999999999998</v>
      </c>
      <c r="K34" s="118"/>
      <c r="L34" s="67"/>
      <c r="M34" s="67">
        <v>340</v>
      </c>
      <c r="N34" s="118"/>
      <c r="O34" s="67"/>
    </row>
    <row r="35" spans="1:15" ht="30.75" customHeight="1">
      <c r="A35" s="74" t="s">
        <v>49</v>
      </c>
      <c r="B35" s="60">
        <v>100</v>
      </c>
      <c r="C35" s="60">
        <v>100</v>
      </c>
      <c r="D35" s="60">
        <f>SUM(D34:D34)</f>
        <v>679.2</v>
      </c>
      <c r="E35" s="120"/>
      <c r="F35" s="60"/>
      <c r="G35" s="60">
        <f>SUM(G34:G34)</f>
        <v>265.5</v>
      </c>
      <c r="H35" s="120"/>
      <c r="I35" s="60"/>
      <c r="J35" s="60">
        <f>SUM(J34:J34)</f>
        <v>302.39999999999998</v>
      </c>
      <c r="K35" s="120"/>
      <c r="L35" s="60"/>
      <c r="M35" s="60">
        <f>SUM(M34:M34)</f>
        <v>340</v>
      </c>
      <c r="N35" s="120"/>
      <c r="O35" s="60"/>
    </row>
    <row r="36" spans="1:15" ht="20.100000000000001" customHeight="1">
      <c r="A36" s="48"/>
      <c r="B36" s="122"/>
      <c r="C36" s="122"/>
      <c r="D36" s="122"/>
      <c r="E36" s="122"/>
      <c r="F36" s="123"/>
      <c r="G36" s="123"/>
      <c r="H36" s="123"/>
      <c r="I36" s="124"/>
      <c r="J36" s="124"/>
      <c r="K36" s="124"/>
      <c r="L36" s="124"/>
      <c r="M36" s="124"/>
      <c r="N36" s="124"/>
      <c r="O36" s="124"/>
    </row>
    <row r="37" spans="1:15" ht="20.100000000000001" customHeight="1">
      <c r="A37" s="501" t="s">
        <v>351</v>
      </c>
      <c r="B37" s="501"/>
      <c r="C37" s="501"/>
      <c r="D37" s="501"/>
      <c r="E37" s="501"/>
      <c r="F37" s="501"/>
      <c r="G37" s="501"/>
      <c r="H37" s="501"/>
      <c r="I37" s="501"/>
      <c r="J37" s="501"/>
      <c r="K37" s="501"/>
      <c r="L37" s="501"/>
      <c r="M37" s="501"/>
      <c r="N37" s="501"/>
      <c r="O37" s="501"/>
    </row>
    <row r="38" spans="1:15" ht="20.100000000000001" customHeight="1">
      <c r="A38" s="53"/>
      <c r="B38" s="51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</row>
    <row r="39" spans="1:15" ht="63" customHeight="1">
      <c r="A39" s="71" t="s">
        <v>101</v>
      </c>
      <c r="B39" s="491" t="s">
        <v>62</v>
      </c>
      <c r="C39" s="491"/>
      <c r="D39" s="491" t="s">
        <v>57</v>
      </c>
      <c r="E39" s="491"/>
      <c r="F39" s="491" t="s">
        <v>58</v>
      </c>
      <c r="G39" s="491"/>
      <c r="H39" s="491" t="s">
        <v>186</v>
      </c>
      <c r="I39" s="491"/>
      <c r="J39" s="491"/>
      <c r="K39" s="461" t="s">
        <v>76</v>
      </c>
      <c r="L39" s="463"/>
      <c r="M39" s="461" t="s">
        <v>29</v>
      </c>
      <c r="N39" s="462"/>
      <c r="O39" s="463"/>
    </row>
    <row r="40" spans="1:15" ht="25.5" customHeight="1">
      <c r="A40" s="59">
        <v>1</v>
      </c>
      <c r="B40" s="492">
        <v>2</v>
      </c>
      <c r="C40" s="492"/>
      <c r="D40" s="492">
        <v>3</v>
      </c>
      <c r="E40" s="492"/>
      <c r="F40" s="503">
        <v>4</v>
      </c>
      <c r="G40" s="503"/>
      <c r="H40" s="492">
        <v>5</v>
      </c>
      <c r="I40" s="492"/>
      <c r="J40" s="492"/>
      <c r="K40" s="492">
        <v>6</v>
      </c>
      <c r="L40" s="492"/>
      <c r="M40" s="505">
        <v>7</v>
      </c>
      <c r="N40" s="506"/>
      <c r="O40" s="507"/>
    </row>
    <row r="41" spans="1:15" ht="30" customHeight="1">
      <c r="A41" s="61"/>
      <c r="B41" s="493"/>
      <c r="C41" s="493"/>
      <c r="D41" s="483"/>
      <c r="E41" s="483"/>
      <c r="F41" s="494"/>
      <c r="G41" s="494"/>
      <c r="H41" s="491"/>
      <c r="I41" s="491"/>
      <c r="J41" s="491"/>
      <c r="K41" s="495"/>
      <c r="L41" s="496"/>
      <c r="M41" s="493"/>
      <c r="N41" s="493"/>
      <c r="O41" s="493"/>
    </row>
    <row r="42" spans="1:15" ht="30" customHeight="1">
      <c r="A42" s="61"/>
      <c r="B42" s="493"/>
      <c r="C42" s="493"/>
      <c r="D42" s="483"/>
      <c r="E42" s="483"/>
      <c r="F42" s="494"/>
      <c r="G42" s="494"/>
      <c r="H42" s="491"/>
      <c r="I42" s="491"/>
      <c r="J42" s="491"/>
      <c r="K42" s="495"/>
      <c r="L42" s="496"/>
      <c r="M42" s="493"/>
      <c r="N42" s="493"/>
      <c r="O42" s="493"/>
    </row>
    <row r="43" spans="1:15" ht="30" customHeight="1">
      <c r="A43" s="61"/>
      <c r="B43" s="493"/>
      <c r="C43" s="493"/>
      <c r="D43" s="483"/>
      <c r="E43" s="483"/>
      <c r="F43" s="494"/>
      <c r="G43" s="494"/>
      <c r="H43" s="491"/>
      <c r="I43" s="491"/>
      <c r="J43" s="491"/>
      <c r="K43" s="495"/>
      <c r="L43" s="496"/>
      <c r="M43" s="493"/>
      <c r="N43" s="493"/>
      <c r="O43" s="493"/>
    </row>
    <row r="44" spans="1:15" ht="34.5" customHeight="1">
      <c r="A44" s="74" t="s">
        <v>49</v>
      </c>
      <c r="B44" s="498" t="s">
        <v>30</v>
      </c>
      <c r="C44" s="498"/>
      <c r="D44" s="498" t="s">
        <v>30</v>
      </c>
      <c r="E44" s="498"/>
      <c r="F44" s="498" t="s">
        <v>30</v>
      </c>
      <c r="G44" s="498"/>
      <c r="H44" s="498"/>
      <c r="I44" s="498"/>
      <c r="J44" s="498"/>
      <c r="K44" s="499">
        <f>SUM(K41:K43)</f>
        <v>0</v>
      </c>
      <c r="L44" s="500"/>
      <c r="M44" s="497"/>
      <c r="N44" s="497"/>
      <c r="O44" s="497"/>
    </row>
    <row r="45" spans="1:15" ht="18" customHeight="1">
      <c r="A45" s="123"/>
      <c r="B45" s="45"/>
      <c r="C45" s="45"/>
      <c r="D45" s="45"/>
      <c r="E45" s="45"/>
      <c r="F45" s="45"/>
      <c r="G45" s="45"/>
      <c r="H45" s="45"/>
      <c r="I45" s="45"/>
      <c r="J45" s="45"/>
      <c r="K45" s="46"/>
      <c r="L45" s="46"/>
      <c r="M45" s="46"/>
      <c r="N45" s="46"/>
      <c r="O45" s="46"/>
    </row>
    <row r="46" spans="1:15" ht="20.100000000000001" customHeight="1">
      <c r="A46" s="501" t="s">
        <v>352</v>
      </c>
      <c r="B46" s="501"/>
      <c r="C46" s="501"/>
      <c r="D46" s="501"/>
      <c r="E46" s="501"/>
      <c r="F46" s="501"/>
      <c r="G46" s="501"/>
      <c r="H46" s="501"/>
      <c r="I46" s="501"/>
      <c r="J46" s="501"/>
      <c r="K46" s="501"/>
      <c r="L46" s="501"/>
      <c r="M46" s="501"/>
      <c r="N46" s="501"/>
      <c r="O46" s="501"/>
    </row>
    <row r="47" spans="1:15" ht="20.100000000000001" customHeight="1">
      <c r="A47" s="124"/>
      <c r="B47" s="124"/>
      <c r="C47" s="124"/>
      <c r="D47" s="124"/>
      <c r="E47" s="124"/>
      <c r="F47" s="124"/>
      <c r="G47" s="124"/>
      <c r="H47" s="124"/>
      <c r="I47" s="125"/>
      <c r="J47" s="53"/>
      <c r="K47" s="53"/>
      <c r="L47" s="53"/>
      <c r="M47" s="53"/>
      <c r="N47" s="53"/>
      <c r="O47" s="53"/>
    </row>
    <row r="48" spans="1:15" ht="52.5" customHeight="1">
      <c r="A48" s="491" t="s">
        <v>56</v>
      </c>
      <c r="B48" s="491"/>
      <c r="C48" s="491"/>
      <c r="D48" s="491" t="s">
        <v>455</v>
      </c>
      <c r="E48" s="491"/>
      <c r="F48" s="491"/>
      <c r="G48" s="491" t="s">
        <v>205</v>
      </c>
      <c r="H48" s="491"/>
      <c r="I48" s="491"/>
      <c r="J48" s="491" t="s">
        <v>203</v>
      </c>
      <c r="K48" s="491"/>
      <c r="L48" s="491"/>
      <c r="M48" s="491" t="s">
        <v>456</v>
      </c>
      <c r="N48" s="491"/>
      <c r="O48" s="491"/>
    </row>
    <row r="49" spans="1:15" ht="20.100000000000001" customHeight="1">
      <c r="A49" s="491">
        <v>1</v>
      </c>
      <c r="B49" s="491"/>
      <c r="C49" s="491"/>
      <c r="D49" s="491">
        <v>2</v>
      </c>
      <c r="E49" s="491"/>
      <c r="F49" s="491"/>
      <c r="G49" s="491">
        <v>3</v>
      </c>
      <c r="H49" s="491"/>
      <c r="I49" s="491"/>
      <c r="J49" s="492">
        <v>4</v>
      </c>
      <c r="K49" s="492"/>
      <c r="L49" s="492"/>
      <c r="M49" s="492">
        <v>5</v>
      </c>
      <c r="N49" s="492"/>
      <c r="O49" s="492"/>
    </row>
    <row r="50" spans="1:15" ht="30.75" customHeight="1">
      <c r="A50" s="487" t="s">
        <v>187</v>
      </c>
      <c r="B50" s="487"/>
      <c r="C50" s="487"/>
      <c r="D50" s="483"/>
      <c r="E50" s="483"/>
      <c r="F50" s="483"/>
      <c r="G50" s="483"/>
      <c r="H50" s="483"/>
      <c r="I50" s="483"/>
      <c r="J50" s="483"/>
      <c r="K50" s="483"/>
      <c r="L50" s="483"/>
      <c r="M50" s="483">
        <f>D50+G50-J50</f>
        <v>0</v>
      </c>
      <c r="N50" s="483"/>
      <c r="O50" s="483"/>
    </row>
    <row r="51" spans="1:15" ht="27.75" customHeight="1">
      <c r="A51" s="487" t="s">
        <v>85</v>
      </c>
      <c r="B51" s="487"/>
      <c r="C51" s="487"/>
      <c r="D51" s="483"/>
      <c r="E51" s="483"/>
      <c r="F51" s="483"/>
      <c r="G51" s="483"/>
      <c r="H51" s="483"/>
      <c r="I51" s="483"/>
      <c r="J51" s="483"/>
      <c r="K51" s="483"/>
      <c r="L51" s="483"/>
      <c r="M51" s="483"/>
      <c r="N51" s="483"/>
      <c r="O51" s="483"/>
    </row>
    <row r="52" spans="1:15" ht="21" customHeight="1">
      <c r="A52" s="487"/>
      <c r="B52" s="487"/>
      <c r="C52" s="487"/>
      <c r="D52" s="484"/>
      <c r="E52" s="485"/>
      <c r="F52" s="486"/>
      <c r="G52" s="484"/>
      <c r="H52" s="485"/>
      <c r="I52" s="486"/>
      <c r="J52" s="484"/>
      <c r="K52" s="485"/>
      <c r="L52" s="486"/>
      <c r="M52" s="484"/>
      <c r="N52" s="485"/>
      <c r="O52" s="486"/>
    </row>
    <row r="53" spans="1:15" ht="28.5" customHeight="1">
      <c r="A53" s="487" t="s">
        <v>188</v>
      </c>
      <c r="B53" s="487"/>
      <c r="C53" s="487"/>
      <c r="D53" s="483"/>
      <c r="E53" s="483"/>
      <c r="F53" s="483"/>
      <c r="G53" s="483"/>
      <c r="H53" s="483"/>
      <c r="I53" s="483"/>
      <c r="J53" s="483"/>
      <c r="K53" s="483"/>
      <c r="L53" s="483"/>
      <c r="M53" s="483">
        <f>D53+G53-J53</f>
        <v>0</v>
      </c>
      <c r="N53" s="483"/>
      <c r="O53" s="483"/>
    </row>
    <row r="54" spans="1:15" ht="25.5" customHeight="1">
      <c r="A54" s="487" t="s">
        <v>401</v>
      </c>
      <c r="B54" s="487"/>
      <c r="C54" s="487"/>
      <c r="D54" s="483"/>
      <c r="E54" s="483"/>
      <c r="F54" s="483"/>
      <c r="G54" s="483"/>
      <c r="H54" s="483"/>
      <c r="I54" s="483"/>
      <c r="J54" s="483"/>
      <c r="K54" s="483"/>
      <c r="L54" s="483"/>
      <c r="M54" s="483"/>
      <c r="N54" s="483"/>
      <c r="O54" s="483"/>
    </row>
    <row r="55" spans="1:15" ht="20.100000000000001" customHeight="1">
      <c r="A55" s="487"/>
      <c r="B55" s="487"/>
      <c r="C55" s="487"/>
      <c r="D55" s="484"/>
      <c r="E55" s="485"/>
      <c r="F55" s="486"/>
      <c r="G55" s="484"/>
      <c r="H55" s="485"/>
      <c r="I55" s="486"/>
      <c r="J55" s="484"/>
      <c r="K55" s="485"/>
      <c r="L55" s="486"/>
      <c r="M55" s="484"/>
      <c r="N55" s="485"/>
      <c r="O55" s="486"/>
    </row>
    <row r="56" spans="1:15" ht="30" customHeight="1">
      <c r="A56" s="487" t="s">
        <v>189</v>
      </c>
      <c r="B56" s="487"/>
      <c r="C56" s="487"/>
      <c r="D56" s="483"/>
      <c r="E56" s="483"/>
      <c r="F56" s="483"/>
      <c r="G56" s="483"/>
      <c r="H56" s="483"/>
      <c r="I56" s="483"/>
      <c r="J56" s="483"/>
      <c r="K56" s="483"/>
      <c r="L56" s="483"/>
      <c r="M56" s="483">
        <f>D56+G56-J56</f>
        <v>0</v>
      </c>
      <c r="N56" s="483"/>
      <c r="O56" s="483"/>
    </row>
    <row r="57" spans="1:15" ht="29.25" customHeight="1">
      <c r="A57" s="487" t="s">
        <v>85</v>
      </c>
      <c r="B57" s="487"/>
      <c r="C57" s="487"/>
      <c r="D57" s="483"/>
      <c r="E57" s="483"/>
      <c r="F57" s="483"/>
      <c r="G57" s="483"/>
      <c r="H57" s="483"/>
      <c r="I57" s="483"/>
      <c r="J57" s="483"/>
      <c r="K57" s="483"/>
      <c r="L57" s="483"/>
      <c r="M57" s="483"/>
      <c r="N57" s="483"/>
      <c r="O57" s="483"/>
    </row>
    <row r="58" spans="1:15" ht="26.25" customHeight="1">
      <c r="A58" s="479"/>
      <c r="B58" s="480"/>
      <c r="C58" s="481"/>
      <c r="D58" s="483"/>
      <c r="E58" s="483"/>
      <c r="F58" s="483"/>
      <c r="G58" s="483"/>
      <c r="H58" s="483"/>
      <c r="I58" s="483"/>
      <c r="J58" s="483"/>
      <c r="K58" s="483"/>
      <c r="L58" s="483"/>
      <c r="M58" s="483"/>
      <c r="N58" s="483"/>
      <c r="O58" s="483"/>
    </row>
    <row r="59" spans="1:15" ht="30" customHeight="1">
      <c r="A59" s="488" t="s">
        <v>49</v>
      </c>
      <c r="B59" s="489"/>
      <c r="C59" s="490"/>
      <c r="D59" s="482">
        <f>SUM(D50,D53,D56)</f>
        <v>0</v>
      </c>
      <c r="E59" s="482"/>
      <c r="F59" s="482"/>
      <c r="G59" s="482">
        <f>SUM(G50,G53,G56)</f>
        <v>0</v>
      </c>
      <c r="H59" s="482"/>
      <c r="I59" s="482"/>
      <c r="J59" s="482">
        <f>SUM(J50,J53,J56)</f>
        <v>0</v>
      </c>
      <c r="K59" s="482"/>
      <c r="L59" s="482"/>
      <c r="M59" s="482">
        <f>D59+G59-J59</f>
        <v>0</v>
      </c>
      <c r="N59" s="482"/>
      <c r="O59" s="482"/>
    </row>
    <row r="60" spans="1:15" ht="20.100000000000001" customHeight="1">
      <c r="A60" s="18"/>
      <c r="B60" s="35"/>
      <c r="C60" s="36"/>
      <c r="D60" s="36"/>
      <c r="E60" s="36"/>
      <c r="F60" s="18"/>
      <c r="G60" s="18"/>
      <c r="H60" s="18"/>
      <c r="I60" s="18"/>
      <c r="J60" s="18"/>
      <c r="K60" s="18"/>
      <c r="L60" s="18"/>
      <c r="M60" s="18"/>
      <c r="N60" s="18"/>
      <c r="O60" s="18"/>
    </row>
    <row r="61" spans="1:15" ht="63.95" customHeight="1">
      <c r="A61" s="18"/>
      <c r="B61" s="35"/>
      <c r="C61" s="36"/>
      <c r="D61" s="36"/>
      <c r="E61" s="36"/>
      <c r="F61" s="18"/>
      <c r="G61" s="18"/>
      <c r="H61" s="18"/>
      <c r="I61" s="18"/>
      <c r="J61" s="18"/>
      <c r="K61" s="18"/>
      <c r="L61" s="18"/>
      <c r="M61" s="18"/>
      <c r="N61" s="18"/>
      <c r="O61" s="18"/>
    </row>
    <row r="62" spans="1:15" ht="18" customHeight="1">
      <c r="A62" s="18"/>
      <c r="B62" s="35"/>
      <c r="C62" s="36"/>
      <c r="D62" s="36"/>
      <c r="E62" s="36"/>
      <c r="F62" s="18"/>
      <c r="G62" s="18"/>
      <c r="H62" s="18"/>
      <c r="I62" s="18"/>
      <c r="J62" s="18"/>
      <c r="K62" s="18"/>
      <c r="L62" s="18"/>
      <c r="M62" s="18"/>
      <c r="N62" s="18"/>
      <c r="O62" s="18"/>
    </row>
    <row r="63" spans="1:15" ht="20.100000000000001" customHeight="1">
      <c r="A63" s="18"/>
      <c r="B63" s="35"/>
      <c r="C63" s="36"/>
      <c r="D63" s="36"/>
      <c r="E63" s="36"/>
      <c r="F63" s="18"/>
      <c r="G63" s="18"/>
      <c r="H63" s="18"/>
      <c r="I63" s="18"/>
      <c r="J63" s="18"/>
      <c r="K63" s="18"/>
      <c r="L63" s="18"/>
      <c r="M63" s="18"/>
      <c r="N63" s="18"/>
      <c r="O63" s="18"/>
    </row>
    <row r="64" spans="1:15" ht="20.100000000000001" customHeight="1">
      <c r="A64" s="18"/>
      <c r="B64" s="35"/>
      <c r="C64" s="36"/>
      <c r="D64" s="36"/>
      <c r="E64" s="36"/>
      <c r="F64" s="18"/>
      <c r="G64" s="18"/>
      <c r="H64" s="18"/>
      <c r="I64" s="18"/>
      <c r="J64" s="18"/>
      <c r="K64" s="18"/>
      <c r="L64" s="18"/>
      <c r="M64" s="18"/>
      <c r="N64" s="18"/>
      <c r="O64" s="18"/>
    </row>
    <row r="65" spans="1:15" ht="20.100000000000001" customHeight="1">
      <c r="A65" s="18"/>
      <c r="B65" s="35"/>
      <c r="C65" s="36"/>
      <c r="D65" s="36"/>
      <c r="E65" s="36"/>
      <c r="F65" s="18"/>
      <c r="G65" s="18"/>
      <c r="H65" s="18"/>
      <c r="I65" s="18"/>
      <c r="J65" s="18"/>
      <c r="K65" s="18"/>
      <c r="L65" s="18"/>
      <c r="M65" s="18"/>
      <c r="N65" s="18"/>
      <c r="O65" s="18"/>
    </row>
    <row r="66" spans="1:15" ht="20.100000000000001" customHeight="1">
      <c r="A66" s="18"/>
      <c r="B66" s="35"/>
      <c r="C66" s="36"/>
      <c r="D66" s="36"/>
      <c r="E66" s="36"/>
      <c r="F66" s="18"/>
      <c r="G66" s="18"/>
      <c r="H66" s="18"/>
      <c r="I66" s="18"/>
      <c r="J66" s="18"/>
      <c r="K66" s="18"/>
      <c r="L66" s="18"/>
      <c r="M66" s="18"/>
      <c r="N66" s="18"/>
      <c r="O66" s="18"/>
    </row>
    <row r="67" spans="1:15" ht="20.100000000000001" customHeight="1">
      <c r="A67" s="18"/>
      <c r="B67" s="35"/>
      <c r="C67" s="36"/>
      <c r="D67" s="36"/>
      <c r="E67" s="36"/>
      <c r="F67" s="18"/>
      <c r="G67" s="18"/>
      <c r="H67" s="18"/>
      <c r="I67" s="18"/>
      <c r="J67" s="18"/>
      <c r="K67" s="18"/>
      <c r="L67" s="18"/>
      <c r="M67" s="18"/>
      <c r="N67" s="18"/>
      <c r="O67" s="18"/>
    </row>
    <row r="68" spans="1:15" ht="20.100000000000001" customHeight="1">
      <c r="A68" s="18"/>
      <c r="B68" s="35"/>
      <c r="C68" s="36"/>
      <c r="D68" s="36"/>
      <c r="E68" s="36"/>
      <c r="F68" s="18"/>
      <c r="G68" s="18"/>
      <c r="H68" s="18"/>
      <c r="I68" s="18"/>
      <c r="J68" s="18"/>
      <c r="K68" s="18"/>
      <c r="L68" s="18"/>
      <c r="M68" s="18"/>
      <c r="N68" s="18"/>
      <c r="O68" s="18"/>
    </row>
    <row r="69" spans="1:15" ht="20.100000000000001" customHeight="1">
      <c r="C69" s="8"/>
      <c r="D69" s="8"/>
      <c r="E69" s="8"/>
    </row>
    <row r="70" spans="1:15" ht="20.100000000000001" customHeight="1">
      <c r="C70" s="8"/>
      <c r="D70" s="8"/>
      <c r="E70" s="8"/>
    </row>
    <row r="71" spans="1:15" ht="20.100000000000001" customHeight="1">
      <c r="C71" s="8"/>
      <c r="D71" s="8"/>
      <c r="E71" s="8"/>
    </row>
    <row r="72" spans="1:15" ht="20.100000000000001" customHeight="1">
      <c r="C72" s="8"/>
      <c r="D72" s="8"/>
      <c r="E72" s="8"/>
    </row>
    <row r="73" spans="1:15">
      <c r="C73" s="8"/>
      <c r="D73" s="8"/>
      <c r="E73" s="8"/>
    </row>
  </sheetData>
  <mergeCells count="238">
    <mergeCell ref="A6:O6"/>
    <mergeCell ref="A7:O7"/>
    <mergeCell ref="F10:G10"/>
    <mergeCell ref="D10:E10"/>
    <mergeCell ref="A2:O2"/>
    <mergeCell ref="A3:O3"/>
    <mergeCell ref="A4:O4"/>
    <mergeCell ref="D8:E8"/>
    <mergeCell ref="F8:G8"/>
    <mergeCell ref="H8:I8"/>
    <mergeCell ref="L8:M8"/>
    <mergeCell ref="A5:O5"/>
    <mergeCell ref="L9:M9"/>
    <mergeCell ref="A9:C9"/>
    <mergeCell ref="J8:K8"/>
    <mergeCell ref="A8:C8"/>
    <mergeCell ref="J9:K9"/>
    <mergeCell ref="H9:I9"/>
    <mergeCell ref="N8:O8"/>
    <mergeCell ref="N9:O9"/>
    <mergeCell ref="A12:C12"/>
    <mergeCell ref="J12:K12"/>
    <mergeCell ref="D12:E12"/>
    <mergeCell ref="D9:E9"/>
    <mergeCell ref="L11:M11"/>
    <mergeCell ref="H10:I10"/>
    <mergeCell ref="F9:G9"/>
    <mergeCell ref="A10:C10"/>
    <mergeCell ref="A14:C14"/>
    <mergeCell ref="A15:C15"/>
    <mergeCell ref="F12:G12"/>
    <mergeCell ref="H12:I12"/>
    <mergeCell ref="N10:O10"/>
    <mergeCell ref="J10:K10"/>
    <mergeCell ref="L10:M10"/>
    <mergeCell ref="J11:K11"/>
    <mergeCell ref="A11:C11"/>
    <mergeCell ref="D11:E11"/>
    <mergeCell ref="A13:C13"/>
    <mergeCell ref="F14:G14"/>
    <mergeCell ref="J18:K18"/>
    <mergeCell ref="J17:K17"/>
    <mergeCell ref="F18:G18"/>
    <mergeCell ref="D18:E18"/>
    <mergeCell ref="J16:K16"/>
    <mergeCell ref="F16:G16"/>
    <mergeCell ref="H16:I16"/>
    <mergeCell ref="H14:I14"/>
    <mergeCell ref="N13:O13"/>
    <mergeCell ref="D13:E13"/>
    <mergeCell ref="H11:I11"/>
    <mergeCell ref="F11:G11"/>
    <mergeCell ref="L13:M13"/>
    <mergeCell ref="N11:O11"/>
    <mergeCell ref="N12:O12"/>
    <mergeCell ref="J13:K13"/>
    <mergeCell ref="F13:G13"/>
    <mergeCell ref="L12:M12"/>
    <mergeCell ref="H13:I13"/>
    <mergeCell ref="A20:C20"/>
    <mergeCell ref="F19:G19"/>
    <mergeCell ref="N20:O20"/>
    <mergeCell ref="L20:M20"/>
    <mergeCell ref="J19:K19"/>
    <mergeCell ref="J20:K20"/>
    <mergeCell ref="A19:C19"/>
    <mergeCell ref="D19:E19"/>
    <mergeCell ref="L19:M19"/>
    <mergeCell ref="L14:M14"/>
    <mergeCell ref="H21:I21"/>
    <mergeCell ref="J23:K23"/>
    <mergeCell ref="A21:C21"/>
    <mergeCell ref="D22:E22"/>
    <mergeCell ref="F23:G23"/>
    <mergeCell ref="L22:M22"/>
    <mergeCell ref="D15:E15"/>
    <mergeCell ref="D14:E14"/>
    <mergeCell ref="H15:I15"/>
    <mergeCell ref="J15:K15"/>
    <mergeCell ref="L16:M16"/>
    <mergeCell ref="N16:O16"/>
    <mergeCell ref="A23:C23"/>
    <mergeCell ref="A22:C22"/>
    <mergeCell ref="D23:E23"/>
    <mergeCell ref="F15:G15"/>
    <mergeCell ref="A16:C16"/>
    <mergeCell ref="A17:C17"/>
    <mergeCell ref="A18:C18"/>
    <mergeCell ref="D21:E21"/>
    <mergeCell ref="F21:G21"/>
    <mergeCell ref="F22:G22"/>
    <mergeCell ref="H22:I22"/>
    <mergeCell ref="N17:O17"/>
    <mergeCell ref="N18:O18"/>
    <mergeCell ref="N19:O19"/>
    <mergeCell ref="J21:K21"/>
    <mergeCell ref="D24:E24"/>
    <mergeCell ref="J24:K24"/>
    <mergeCell ref="N22:O22"/>
    <mergeCell ref="L23:M23"/>
    <mergeCell ref="H23:I23"/>
    <mergeCell ref="J22:K22"/>
    <mergeCell ref="H24:I24"/>
    <mergeCell ref="N24:O24"/>
    <mergeCell ref="L24:M24"/>
    <mergeCell ref="H17:I17"/>
    <mergeCell ref="J14:K14"/>
    <mergeCell ref="N14:O14"/>
    <mergeCell ref="L21:M21"/>
    <mergeCell ref="N23:O23"/>
    <mergeCell ref="N21:O21"/>
    <mergeCell ref="L18:M18"/>
    <mergeCell ref="L17:M17"/>
    <mergeCell ref="N15:O15"/>
    <mergeCell ref="L15:M15"/>
    <mergeCell ref="D16:E16"/>
    <mergeCell ref="F17:G17"/>
    <mergeCell ref="H18:I18"/>
    <mergeCell ref="A24:C24"/>
    <mergeCell ref="F24:G24"/>
    <mergeCell ref="D17:E17"/>
    <mergeCell ref="H19:I19"/>
    <mergeCell ref="D20:E20"/>
    <mergeCell ref="H20:I20"/>
    <mergeCell ref="F20:G20"/>
    <mergeCell ref="D25:E25"/>
    <mergeCell ref="A25:C25"/>
    <mergeCell ref="B41:C41"/>
    <mergeCell ref="D41:E41"/>
    <mergeCell ref="F41:G41"/>
    <mergeCell ref="B40:C40"/>
    <mergeCell ref="D40:E40"/>
    <mergeCell ref="J25:K25"/>
    <mergeCell ref="A37:O37"/>
    <mergeCell ref="M31:O31"/>
    <mergeCell ref="A31:A32"/>
    <mergeCell ref="L25:M25"/>
    <mergeCell ref="H25:I25"/>
    <mergeCell ref="N25:O25"/>
    <mergeCell ref="B31:C31"/>
    <mergeCell ref="D31:F31"/>
    <mergeCell ref="F25:G25"/>
    <mergeCell ref="A27:O27"/>
    <mergeCell ref="H41:J41"/>
    <mergeCell ref="J31:L31"/>
    <mergeCell ref="G31:I31"/>
    <mergeCell ref="D39:E39"/>
    <mergeCell ref="M41:O41"/>
    <mergeCell ref="M40:O40"/>
    <mergeCell ref="K40:L40"/>
    <mergeCell ref="K39:L39"/>
    <mergeCell ref="B39:C39"/>
    <mergeCell ref="A30:J30"/>
    <mergeCell ref="K41:L41"/>
    <mergeCell ref="H40:J40"/>
    <mergeCell ref="F39:G39"/>
    <mergeCell ref="F40:G40"/>
    <mergeCell ref="H39:J39"/>
    <mergeCell ref="B44:C44"/>
    <mergeCell ref="M43:O43"/>
    <mergeCell ref="D43:E43"/>
    <mergeCell ref="F43:G43"/>
    <mergeCell ref="B43:C43"/>
    <mergeCell ref="M39:O39"/>
    <mergeCell ref="H44:J44"/>
    <mergeCell ref="A48:C48"/>
    <mergeCell ref="B42:C42"/>
    <mergeCell ref="H43:J43"/>
    <mergeCell ref="K43:L43"/>
    <mergeCell ref="H42:J42"/>
    <mergeCell ref="D42:E42"/>
    <mergeCell ref="D48:F48"/>
    <mergeCell ref="D44:E44"/>
    <mergeCell ref="A46:O46"/>
    <mergeCell ref="M48:O48"/>
    <mergeCell ref="G48:I48"/>
    <mergeCell ref="J50:L50"/>
    <mergeCell ref="J48:L48"/>
    <mergeCell ref="M42:O42"/>
    <mergeCell ref="F42:G42"/>
    <mergeCell ref="K42:L42"/>
    <mergeCell ref="M44:O44"/>
    <mergeCell ref="F44:G44"/>
    <mergeCell ref="K44:L44"/>
    <mergeCell ref="M53:O53"/>
    <mergeCell ref="M52:O52"/>
    <mergeCell ref="M49:O49"/>
    <mergeCell ref="A51:C51"/>
    <mergeCell ref="D51:F51"/>
    <mergeCell ref="M51:O51"/>
    <mergeCell ref="G52:I52"/>
    <mergeCell ref="G51:I51"/>
    <mergeCell ref="J51:L51"/>
    <mergeCell ref="M50:O50"/>
    <mergeCell ref="J49:L49"/>
    <mergeCell ref="G49:I49"/>
    <mergeCell ref="J52:L52"/>
    <mergeCell ref="A52:C52"/>
    <mergeCell ref="D52:F52"/>
    <mergeCell ref="G50:I50"/>
    <mergeCell ref="A49:C49"/>
    <mergeCell ref="D59:F59"/>
    <mergeCell ref="D58:F58"/>
    <mergeCell ref="A59:C59"/>
    <mergeCell ref="A57:C57"/>
    <mergeCell ref="D49:F49"/>
    <mergeCell ref="D50:F50"/>
    <mergeCell ref="A50:C50"/>
    <mergeCell ref="A53:C53"/>
    <mergeCell ref="A56:C56"/>
    <mergeCell ref="D55:F55"/>
    <mergeCell ref="A55:C55"/>
    <mergeCell ref="M54:O54"/>
    <mergeCell ref="J54:L54"/>
    <mergeCell ref="G55:I55"/>
    <mergeCell ref="J55:L55"/>
    <mergeCell ref="A54:C54"/>
    <mergeCell ref="D54:F54"/>
    <mergeCell ref="M59:O59"/>
    <mergeCell ref="M55:O55"/>
    <mergeCell ref="M58:O58"/>
    <mergeCell ref="M57:O57"/>
    <mergeCell ref="M56:O56"/>
    <mergeCell ref="G53:I53"/>
    <mergeCell ref="J59:L59"/>
    <mergeCell ref="G54:I54"/>
    <mergeCell ref="G56:I56"/>
    <mergeCell ref="J57:L57"/>
    <mergeCell ref="A58:C58"/>
    <mergeCell ref="G59:I59"/>
    <mergeCell ref="D53:F53"/>
    <mergeCell ref="J53:L53"/>
    <mergeCell ref="D57:F57"/>
    <mergeCell ref="G58:I58"/>
    <mergeCell ref="G57:I57"/>
    <mergeCell ref="J56:L56"/>
    <mergeCell ref="D56:F56"/>
    <mergeCell ref="J58:L58"/>
  </mergeCells>
  <phoneticPr fontId="3" type="noConversion"/>
  <pageMargins left="0.23622047244094491" right="0.15748031496062992" top="0.19685039370078741" bottom="0.19685039370078741" header="0.27559055118110237" footer="0.15748031496062992"/>
  <pageSetup paperSize="9" scale="54" orientation="landscape" horizontalDpi="1200" verticalDpi="1200" r:id="rId1"/>
  <headerFooter alignWithMargins="0"/>
  <ignoredErrors>
    <ignoredError sqref="L23:M25 O11:O25 D23:D25 G22:K22 L11:M21 L22:M22 O10 M10 N10:N25 F23:G25 H24:I25" evalError="1"/>
    <ignoredError sqref="D35:G35 H35:J35 K35:M35 K44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AE60"/>
  <sheetViews>
    <sheetView view="pageBreakPreview" topLeftCell="A10" zoomScale="50" zoomScaleNormal="60" zoomScaleSheetLayoutView="50" workbookViewId="0">
      <selection activeCell="AK31" sqref="AK31"/>
    </sheetView>
  </sheetViews>
  <sheetFormatPr defaultRowHeight="20.25"/>
  <cols>
    <col min="1" max="1" width="8.28515625" style="73" customWidth="1"/>
    <col min="2" max="2" width="26.140625" style="73" customWidth="1"/>
    <col min="3" max="5" width="11.28515625" style="73" customWidth="1"/>
    <col min="6" max="6" width="7" style="73" customWidth="1"/>
    <col min="7" max="7" width="15.28515625" style="73" customWidth="1"/>
    <col min="8" max="10" width="11" style="73" customWidth="1"/>
    <col min="11" max="11" width="9" style="73" customWidth="1"/>
    <col min="12" max="12" width="15.28515625" style="73" customWidth="1"/>
    <col min="13" max="13" width="8.7109375" style="73" customWidth="1"/>
    <col min="14" max="14" width="15" style="73" customWidth="1"/>
    <col min="15" max="15" width="14.140625" style="73" customWidth="1"/>
    <col min="16" max="16" width="11" style="73" customWidth="1"/>
    <col min="17" max="17" width="15.85546875" style="73" customWidth="1"/>
    <col min="18" max="21" width="11" style="73" customWidth="1"/>
    <col min="22" max="22" width="15" style="73" customWidth="1"/>
    <col min="23" max="26" width="11" style="73" customWidth="1"/>
    <col min="27" max="27" width="14.7109375" style="73" customWidth="1"/>
    <col min="28" max="28" width="11" style="73" customWidth="1"/>
    <col min="29" max="29" width="14.42578125" style="73" customWidth="1"/>
    <col min="30" max="30" width="13.5703125" style="73" customWidth="1"/>
    <col min="31" max="31" width="11" style="73" customWidth="1"/>
    <col min="32" max="16384" width="9.140625" style="73"/>
  </cols>
  <sheetData>
    <row r="1" spans="1:31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53"/>
      <c r="Q1" s="127"/>
      <c r="R1" s="127"/>
      <c r="S1" s="127"/>
      <c r="T1" s="127"/>
      <c r="U1" s="127"/>
      <c r="V1" s="53"/>
      <c r="W1" s="53"/>
      <c r="X1" s="53"/>
      <c r="Y1" s="53"/>
      <c r="Z1" s="53"/>
      <c r="AA1" s="53"/>
      <c r="AB1" s="574" t="s">
        <v>357</v>
      </c>
      <c r="AC1" s="575"/>
      <c r="AD1" s="575"/>
      <c r="AE1" s="575"/>
    </row>
    <row r="2" spans="1:31" ht="18.75" customHeight="1">
      <c r="A2" s="53"/>
      <c r="B2" s="128" t="s">
        <v>353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</row>
    <row r="3" spans="1:31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75"/>
      <c r="U3" s="75"/>
      <c r="V3" s="75"/>
      <c r="W3" s="75"/>
      <c r="X3" s="75"/>
      <c r="Y3" s="75"/>
      <c r="Z3" s="75"/>
      <c r="AA3" s="75"/>
      <c r="AB3" s="75"/>
      <c r="AC3" s="75"/>
      <c r="AD3" s="567" t="s">
        <v>370</v>
      </c>
      <c r="AE3" s="568"/>
    </row>
    <row r="4" spans="1:31" ht="41.25" customHeight="1">
      <c r="A4" s="459" t="s">
        <v>46</v>
      </c>
      <c r="B4" s="459" t="s">
        <v>139</v>
      </c>
      <c r="C4" s="533" t="s">
        <v>140</v>
      </c>
      <c r="D4" s="534"/>
      <c r="E4" s="534"/>
      <c r="F4" s="535"/>
      <c r="G4" s="533" t="s">
        <v>200</v>
      </c>
      <c r="H4" s="534"/>
      <c r="I4" s="534"/>
      <c r="J4" s="534"/>
      <c r="K4" s="534"/>
      <c r="L4" s="534"/>
      <c r="M4" s="535"/>
      <c r="N4" s="461" t="s">
        <v>141</v>
      </c>
      <c r="O4" s="462"/>
      <c r="P4" s="462"/>
      <c r="Q4" s="462"/>
      <c r="R4" s="462"/>
      <c r="S4" s="462"/>
      <c r="T4" s="462"/>
      <c r="U4" s="462"/>
      <c r="V4" s="462"/>
      <c r="W4" s="462"/>
      <c r="X4" s="462"/>
      <c r="Y4" s="463"/>
      <c r="Z4" s="533" t="s">
        <v>499</v>
      </c>
      <c r="AA4" s="534"/>
      <c r="AB4" s="535"/>
      <c r="AC4" s="542" t="s">
        <v>500</v>
      </c>
      <c r="AD4" s="543"/>
      <c r="AE4" s="544"/>
    </row>
    <row r="5" spans="1:31" ht="53.25" customHeight="1">
      <c r="A5" s="460"/>
      <c r="B5" s="460"/>
      <c r="C5" s="536"/>
      <c r="D5" s="537"/>
      <c r="E5" s="537"/>
      <c r="F5" s="538"/>
      <c r="G5" s="536"/>
      <c r="H5" s="537"/>
      <c r="I5" s="537"/>
      <c r="J5" s="537"/>
      <c r="K5" s="537"/>
      <c r="L5" s="537"/>
      <c r="M5" s="538"/>
      <c r="N5" s="461" t="s">
        <v>496</v>
      </c>
      <c r="O5" s="462"/>
      <c r="P5" s="462"/>
      <c r="Q5" s="463"/>
      <c r="R5" s="461" t="s">
        <v>497</v>
      </c>
      <c r="S5" s="462"/>
      <c r="T5" s="462"/>
      <c r="U5" s="463"/>
      <c r="V5" s="461" t="s">
        <v>501</v>
      </c>
      <c r="W5" s="462"/>
      <c r="X5" s="462"/>
      <c r="Y5" s="463"/>
      <c r="Z5" s="537"/>
      <c r="AA5" s="537"/>
      <c r="AB5" s="538"/>
      <c r="AC5" s="548"/>
      <c r="AD5" s="549"/>
      <c r="AE5" s="550"/>
    </row>
    <row r="6" spans="1:31" ht="27" customHeight="1">
      <c r="A6" s="72">
        <v>1</v>
      </c>
      <c r="B6" s="130">
        <v>2</v>
      </c>
      <c r="C6" s="461">
        <v>3</v>
      </c>
      <c r="D6" s="462"/>
      <c r="E6" s="462"/>
      <c r="F6" s="463"/>
      <c r="G6" s="461">
        <v>4</v>
      </c>
      <c r="H6" s="462"/>
      <c r="I6" s="462"/>
      <c r="J6" s="462"/>
      <c r="K6" s="462"/>
      <c r="L6" s="462"/>
      <c r="M6" s="463"/>
      <c r="N6" s="505">
        <v>5</v>
      </c>
      <c r="O6" s="506"/>
      <c r="P6" s="506"/>
      <c r="Q6" s="507"/>
      <c r="R6" s="505">
        <v>6</v>
      </c>
      <c r="S6" s="506"/>
      <c r="T6" s="506"/>
      <c r="U6" s="507"/>
      <c r="V6" s="505">
        <v>7</v>
      </c>
      <c r="W6" s="506"/>
      <c r="X6" s="506"/>
      <c r="Y6" s="507"/>
      <c r="Z6" s="506">
        <v>8</v>
      </c>
      <c r="AA6" s="506"/>
      <c r="AB6" s="507"/>
      <c r="AC6" s="505">
        <v>9</v>
      </c>
      <c r="AD6" s="506"/>
      <c r="AE6" s="507"/>
    </row>
    <row r="7" spans="1:31" ht="33" customHeight="1">
      <c r="A7" s="72"/>
      <c r="B7" s="130"/>
      <c r="C7" s="461"/>
      <c r="D7" s="462"/>
      <c r="E7" s="462"/>
      <c r="F7" s="463"/>
      <c r="G7" s="484"/>
      <c r="H7" s="485"/>
      <c r="I7" s="485"/>
      <c r="J7" s="485"/>
      <c r="K7" s="485"/>
      <c r="L7" s="485"/>
      <c r="M7" s="486"/>
      <c r="N7" s="495"/>
      <c r="O7" s="554"/>
      <c r="P7" s="554"/>
      <c r="Q7" s="496"/>
      <c r="R7" s="495"/>
      <c r="S7" s="554"/>
      <c r="T7" s="554"/>
      <c r="U7" s="496"/>
      <c r="V7" s="495"/>
      <c r="W7" s="554"/>
      <c r="X7" s="554"/>
      <c r="Y7" s="496"/>
      <c r="Z7" s="552" t="e">
        <f>(V7/R7)*100</f>
        <v>#DIV/0!</v>
      </c>
      <c r="AA7" s="552"/>
      <c r="AB7" s="553"/>
      <c r="AC7" s="551" t="e">
        <f>(V7/N7)*100</f>
        <v>#DIV/0!</v>
      </c>
      <c r="AD7" s="552"/>
      <c r="AE7" s="553"/>
    </row>
    <row r="8" spans="1:31" ht="43.5" customHeight="1">
      <c r="A8" s="570" t="s">
        <v>49</v>
      </c>
      <c r="B8" s="571"/>
      <c r="C8" s="461"/>
      <c r="D8" s="462"/>
      <c r="E8" s="462"/>
      <c r="F8" s="463"/>
      <c r="G8" s="484"/>
      <c r="H8" s="485"/>
      <c r="I8" s="485"/>
      <c r="J8" s="485"/>
      <c r="K8" s="485"/>
      <c r="L8" s="485"/>
      <c r="M8" s="486"/>
      <c r="N8" s="495">
        <f>SUM(N7:N7)</f>
        <v>0</v>
      </c>
      <c r="O8" s="554"/>
      <c r="P8" s="554"/>
      <c r="Q8" s="496"/>
      <c r="R8" s="495">
        <f>SUM(R7:R7)</f>
        <v>0</v>
      </c>
      <c r="S8" s="554"/>
      <c r="T8" s="554"/>
      <c r="U8" s="496"/>
      <c r="V8" s="495">
        <f>SUM(V7:V7)</f>
        <v>0</v>
      </c>
      <c r="W8" s="554"/>
      <c r="X8" s="554"/>
      <c r="Y8" s="496"/>
      <c r="Z8" s="552" t="e">
        <f>(V8/R8)*100</f>
        <v>#DIV/0!</v>
      </c>
      <c r="AA8" s="552"/>
      <c r="AB8" s="553"/>
      <c r="AC8" s="551" t="e">
        <f>(V8/N8)*100</f>
        <v>#DIV/0!</v>
      </c>
      <c r="AD8" s="552"/>
      <c r="AE8" s="553"/>
    </row>
    <row r="9" spans="1:31" ht="18.75" customHeight="1">
      <c r="A9" s="107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6"/>
      <c r="N9" s="106"/>
      <c r="O9" s="106"/>
      <c r="P9" s="106"/>
      <c r="Q9" s="131"/>
      <c r="R9" s="131"/>
      <c r="S9" s="131"/>
      <c r="T9" s="131"/>
      <c r="U9" s="131"/>
      <c r="V9" s="131"/>
      <c r="W9" s="132"/>
      <c r="X9" s="132"/>
      <c r="Y9" s="132"/>
      <c r="Z9" s="132"/>
      <c r="AA9" s="132"/>
      <c r="AB9" s="132"/>
      <c r="AC9" s="132"/>
      <c r="AD9" s="132"/>
      <c r="AE9" s="132"/>
    </row>
    <row r="10" spans="1:31" s="133" customFormat="1" ht="18.75" customHeight="1">
      <c r="A10" s="128"/>
      <c r="B10" s="128" t="s">
        <v>354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</row>
    <row r="11" spans="1:31" s="133" customFormat="1" ht="18.75" customHeight="1">
      <c r="A11" s="128"/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E11" s="125" t="s">
        <v>370</v>
      </c>
    </row>
    <row r="12" spans="1:31" ht="39.75" customHeight="1">
      <c r="A12" s="438" t="s">
        <v>46</v>
      </c>
      <c r="B12" s="438" t="s">
        <v>142</v>
      </c>
      <c r="C12" s="491" t="s">
        <v>139</v>
      </c>
      <c r="D12" s="491"/>
      <c r="E12" s="491"/>
      <c r="F12" s="491"/>
      <c r="G12" s="533" t="s">
        <v>200</v>
      </c>
      <c r="H12" s="534"/>
      <c r="I12" s="534"/>
      <c r="J12" s="534"/>
      <c r="K12" s="534"/>
      <c r="L12" s="534"/>
      <c r="M12" s="535"/>
      <c r="N12" s="533" t="s">
        <v>143</v>
      </c>
      <c r="O12" s="534"/>
      <c r="P12" s="535"/>
      <c r="Q12" s="533" t="s">
        <v>141</v>
      </c>
      <c r="R12" s="534"/>
      <c r="S12" s="534"/>
      <c r="T12" s="534"/>
      <c r="U12" s="534"/>
      <c r="V12" s="534"/>
      <c r="W12" s="534"/>
      <c r="X12" s="534"/>
      <c r="Y12" s="535"/>
      <c r="Z12" s="542" t="s">
        <v>499</v>
      </c>
      <c r="AA12" s="543"/>
      <c r="AB12" s="544"/>
      <c r="AC12" s="542" t="s">
        <v>500</v>
      </c>
      <c r="AD12" s="543"/>
      <c r="AE12" s="544"/>
    </row>
    <row r="13" spans="1:31" ht="18.75" customHeight="1">
      <c r="A13" s="438"/>
      <c r="B13" s="438"/>
      <c r="C13" s="491"/>
      <c r="D13" s="491"/>
      <c r="E13" s="491"/>
      <c r="F13" s="491"/>
      <c r="G13" s="555"/>
      <c r="H13" s="569"/>
      <c r="I13" s="569"/>
      <c r="J13" s="569"/>
      <c r="K13" s="569"/>
      <c r="L13" s="569"/>
      <c r="M13" s="556"/>
      <c r="N13" s="555"/>
      <c r="O13" s="569"/>
      <c r="P13" s="556"/>
      <c r="Q13" s="491" t="s">
        <v>496</v>
      </c>
      <c r="R13" s="491"/>
      <c r="S13" s="491"/>
      <c r="T13" s="491" t="s">
        <v>497</v>
      </c>
      <c r="U13" s="491"/>
      <c r="V13" s="491"/>
      <c r="W13" s="491" t="s">
        <v>498</v>
      </c>
      <c r="X13" s="491"/>
      <c r="Y13" s="491"/>
      <c r="Z13" s="545"/>
      <c r="AA13" s="546"/>
      <c r="AB13" s="547"/>
      <c r="AC13" s="545"/>
      <c r="AD13" s="546"/>
      <c r="AE13" s="547"/>
    </row>
    <row r="14" spans="1:31" ht="56.25" customHeight="1">
      <c r="A14" s="438"/>
      <c r="B14" s="438"/>
      <c r="C14" s="491"/>
      <c r="D14" s="491"/>
      <c r="E14" s="491"/>
      <c r="F14" s="491"/>
      <c r="G14" s="536"/>
      <c r="H14" s="537"/>
      <c r="I14" s="537"/>
      <c r="J14" s="537"/>
      <c r="K14" s="537"/>
      <c r="L14" s="537"/>
      <c r="M14" s="538"/>
      <c r="N14" s="536"/>
      <c r="O14" s="537"/>
      <c r="P14" s="538"/>
      <c r="Q14" s="491"/>
      <c r="R14" s="491"/>
      <c r="S14" s="491"/>
      <c r="T14" s="491"/>
      <c r="U14" s="491"/>
      <c r="V14" s="491"/>
      <c r="W14" s="491"/>
      <c r="X14" s="491"/>
      <c r="Y14" s="491"/>
      <c r="Z14" s="548"/>
      <c r="AA14" s="549"/>
      <c r="AB14" s="550"/>
      <c r="AC14" s="548"/>
      <c r="AD14" s="549"/>
      <c r="AE14" s="550"/>
    </row>
    <row r="15" spans="1:31" ht="33" customHeight="1">
      <c r="A15" s="72">
        <v>1</v>
      </c>
      <c r="B15" s="72">
        <v>2</v>
      </c>
      <c r="C15" s="461">
        <v>3</v>
      </c>
      <c r="D15" s="462"/>
      <c r="E15" s="462"/>
      <c r="F15" s="463"/>
      <c r="G15" s="461">
        <v>4</v>
      </c>
      <c r="H15" s="462"/>
      <c r="I15" s="462"/>
      <c r="J15" s="462"/>
      <c r="K15" s="462"/>
      <c r="L15" s="462"/>
      <c r="M15" s="463"/>
      <c r="N15" s="461">
        <v>5</v>
      </c>
      <c r="O15" s="462"/>
      <c r="P15" s="463"/>
      <c r="Q15" s="461">
        <v>6</v>
      </c>
      <c r="R15" s="462"/>
      <c r="S15" s="463"/>
      <c r="T15" s="461">
        <v>7</v>
      </c>
      <c r="U15" s="462"/>
      <c r="V15" s="463"/>
      <c r="W15" s="461">
        <v>8</v>
      </c>
      <c r="X15" s="462"/>
      <c r="Y15" s="463"/>
      <c r="Z15" s="461">
        <v>9</v>
      </c>
      <c r="AA15" s="462"/>
      <c r="AB15" s="463"/>
      <c r="AC15" s="461">
        <v>10</v>
      </c>
      <c r="AD15" s="462"/>
      <c r="AE15" s="463"/>
    </row>
    <row r="16" spans="1:31" ht="30" customHeight="1">
      <c r="A16" s="134"/>
      <c r="B16" s="135"/>
      <c r="C16" s="487"/>
      <c r="D16" s="487"/>
      <c r="E16" s="487"/>
      <c r="F16" s="487"/>
      <c r="G16" s="484"/>
      <c r="H16" s="485"/>
      <c r="I16" s="485"/>
      <c r="J16" s="485"/>
      <c r="K16" s="485"/>
      <c r="L16" s="485"/>
      <c r="M16" s="486"/>
      <c r="N16" s="576"/>
      <c r="O16" s="577"/>
      <c r="P16" s="578"/>
      <c r="Q16" s="564"/>
      <c r="R16" s="565"/>
      <c r="S16" s="566"/>
      <c r="T16" s="564"/>
      <c r="U16" s="565"/>
      <c r="V16" s="566"/>
      <c r="W16" s="564"/>
      <c r="X16" s="565"/>
      <c r="Y16" s="566"/>
      <c r="Z16" s="552" t="e">
        <f>(W16/T16)*100</f>
        <v>#DIV/0!</v>
      </c>
      <c r="AA16" s="552"/>
      <c r="AB16" s="553"/>
      <c r="AC16" s="552" t="e">
        <f>(W16/Q16)*100</f>
        <v>#DIV/0!</v>
      </c>
      <c r="AD16" s="552"/>
      <c r="AE16" s="553"/>
    </row>
    <row r="17" spans="1:31" ht="30" customHeight="1">
      <c r="A17" s="572" t="s">
        <v>49</v>
      </c>
      <c r="B17" s="573"/>
      <c r="C17" s="487"/>
      <c r="D17" s="487"/>
      <c r="E17" s="487"/>
      <c r="F17" s="487"/>
      <c r="G17" s="484"/>
      <c r="H17" s="485"/>
      <c r="I17" s="485"/>
      <c r="J17" s="485"/>
      <c r="K17" s="485"/>
      <c r="L17" s="485"/>
      <c r="M17" s="486"/>
      <c r="N17" s="576"/>
      <c r="O17" s="577"/>
      <c r="P17" s="578"/>
      <c r="Q17" s="564">
        <f>SUM(Q16:Q16)</f>
        <v>0</v>
      </c>
      <c r="R17" s="565"/>
      <c r="S17" s="566"/>
      <c r="T17" s="564">
        <f>SUM(T16:T16)</f>
        <v>0</v>
      </c>
      <c r="U17" s="565"/>
      <c r="V17" s="566"/>
      <c r="W17" s="564">
        <f>SUM(W16:W16)</f>
        <v>0</v>
      </c>
      <c r="X17" s="565"/>
      <c r="Y17" s="566"/>
      <c r="Z17" s="552" t="e">
        <f>(W17/T17)*100</f>
        <v>#DIV/0!</v>
      </c>
      <c r="AA17" s="552"/>
      <c r="AB17" s="553"/>
      <c r="AC17" s="552" t="e">
        <f>(W17/Q17)*100</f>
        <v>#DIV/0!</v>
      </c>
      <c r="AD17" s="552"/>
      <c r="AE17" s="553"/>
    </row>
    <row r="18" spans="1:31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53"/>
      <c r="Q18" s="127"/>
      <c r="R18" s="127"/>
      <c r="S18" s="127"/>
      <c r="T18" s="127"/>
      <c r="U18" s="127"/>
      <c r="V18" s="53"/>
      <c r="W18" s="53"/>
      <c r="X18" s="53"/>
      <c r="Y18" s="53"/>
      <c r="Z18" s="53"/>
      <c r="AA18" s="53"/>
      <c r="AB18" s="53"/>
      <c r="AC18" s="53"/>
      <c r="AD18" s="53"/>
      <c r="AE18" s="127"/>
    </row>
    <row r="19" spans="1:31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53"/>
      <c r="Q19" s="127"/>
      <c r="R19" s="127"/>
      <c r="S19" s="127"/>
      <c r="T19" s="127"/>
      <c r="U19" s="127"/>
      <c r="V19" s="53"/>
      <c r="W19" s="53"/>
      <c r="X19" s="53"/>
      <c r="Y19" s="53"/>
      <c r="Z19" s="53"/>
      <c r="AA19" s="53"/>
      <c r="AB19" s="53"/>
      <c r="AC19" s="53"/>
      <c r="AD19" s="53"/>
      <c r="AE19" s="127"/>
    </row>
    <row r="20" spans="1:31" s="133" customFormat="1" ht="18.75" customHeight="1">
      <c r="A20" s="128"/>
      <c r="B20" s="128" t="s">
        <v>495</v>
      </c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</row>
    <row r="21" spans="1:31">
      <c r="A21" s="55"/>
      <c r="B21" s="55"/>
      <c r="C21" s="55"/>
      <c r="D21" s="55"/>
      <c r="E21" s="55"/>
      <c r="F21" s="55"/>
      <c r="G21" s="55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5"/>
      <c r="W21" s="53"/>
      <c r="X21" s="53"/>
      <c r="Y21" s="53"/>
      <c r="Z21" s="53"/>
      <c r="AA21" s="53"/>
      <c r="AB21" s="53"/>
      <c r="AC21" s="53"/>
      <c r="AD21" s="53"/>
      <c r="AE21" s="127" t="s">
        <v>326</v>
      </c>
    </row>
    <row r="22" spans="1:31" ht="39" customHeight="1">
      <c r="A22" s="457" t="s">
        <v>46</v>
      </c>
      <c r="B22" s="533" t="s">
        <v>162</v>
      </c>
      <c r="C22" s="534"/>
      <c r="D22" s="534"/>
      <c r="E22" s="534"/>
      <c r="F22" s="535"/>
      <c r="G22" s="461" t="s">
        <v>48</v>
      </c>
      <c r="H22" s="462"/>
      <c r="I22" s="462"/>
      <c r="J22" s="462"/>
      <c r="K22" s="463"/>
      <c r="L22" s="461" t="s">
        <v>77</v>
      </c>
      <c r="M22" s="462"/>
      <c r="N22" s="462"/>
      <c r="O22" s="462"/>
      <c r="P22" s="463"/>
      <c r="Q22" s="461" t="s">
        <v>182</v>
      </c>
      <c r="R22" s="462"/>
      <c r="S22" s="462"/>
      <c r="T22" s="462"/>
      <c r="U22" s="463"/>
      <c r="V22" s="461" t="s">
        <v>102</v>
      </c>
      <c r="W22" s="462"/>
      <c r="X22" s="462"/>
      <c r="Y22" s="462"/>
      <c r="Z22" s="463"/>
      <c r="AA22" s="461" t="s">
        <v>49</v>
      </c>
      <c r="AB22" s="462"/>
      <c r="AC22" s="462"/>
      <c r="AD22" s="462"/>
      <c r="AE22" s="463"/>
    </row>
    <row r="23" spans="1:31" ht="36" customHeight="1">
      <c r="A23" s="558"/>
      <c r="B23" s="555"/>
      <c r="C23" s="569"/>
      <c r="D23" s="569"/>
      <c r="E23" s="569"/>
      <c r="F23" s="556"/>
      <c r="G23" s="457" t="s">
        <v>71</v>
      </c>
      <c r="H23" s="461" t="s">
        <v>79</v>
      </c>
      <c r="I23" s="462"/>
      <c r="J23" s="462"/>
      <c r="K23" s="463"/>
      <c r="L23" s="457" t="s">
        <v>71</v>
      </c>
      <c r="M23" s="461" t="s">
        <v>79</v>
      </c>
      <c r="N23" s="462"/>
      <c r="O23" s="462"/>
      <c r="P23" s="463"/>
      <c r="Q23" s="457" t="s">
        <v>71</v>
      </c>
      <c r="R23" s="461" t="s">
        <v>79</v>
      </c>
      <c r="S23" s="462"/>
      <c r="T23" s="462"/>
      <c r="U23" s="463"/>
      <c r="V23" s="457" t="s">
        <v>71</v>
      </c>
      <c r="W23" s="461" t="s">
        <v>79</v>
      </c>
      <c r="X23" s="462"/>
      <c r="Y23" s="462"/>
      <c r="Z23" s="463"/>
      <c r="AA23" s="457" t="s">
        <v>71</v>
      </c>
      <c r="AB23" s="461" t="s">
        <v>79</v>
      </c>
      <c r="AC23" s="462"/>
      <c r="AD23" s="462"/>
      <c r="AE23" s="463"/>
    </row>
    <row r="24" spans="1:31" ht="44.25" customHeight="1">
      <c r="A24" s="458"/>
      <c r="B24" s="536"/>
      <c r="C24" s="537"/>
      <c r="D24" s="537"/>
      <c r="E24" s="537"/>
      <c r="F24" s="538"/>
      <c r="G24" s="458"/>
      <c r="H24" s="71" t="s">
        <v>65</v>
      </c>
      <c r="I24" s="71" t="s">
        <v>66</v>
      </c>
      <c r="J24" s="71" t="s">
        <v>64</v>
      </c>
      <c r="K24" s="71" t="s">
        <v>63</v>
      </c>
      <c r="L24" s="458"/>
      <c r="M24" s="71" t="s">
        <v>65</v>
      </c>
      <c r="N24" s="71" t="s">
        <v>66</v>
      </c>
      <c r="O24" s="71" t="s">
        <v>64</v>
      </c>
      <c r="P24" s="71" t="s">
        <v>63</v>
      </c>
      <c r="Q24" s="458"/>
      <c r="R24" s="71" t="s">
        <v>65</v>
      </c>
      <c r="S24" s="71" t="s">
        <v>66</v>
      </c>
      <c r="T24" s="71" t="s">
        <v>64</v>
      </c>
      <c r="U24" s="71" t="s">
        <v>63</v>
      </c>
      <c r="V24" s="458"/>
      <c r="W24" s="71" t="s">
        <v>65</v>
      </c>
      <c r="X24" s="71" t="s">
        <v>66</v>
      </c>
      <c r="Y24" s="71" t="s">
        <v>64</v>
      </c>
      <c r="Z24" s="71" t="s">
        <v>63</v>
      </c>
      <c r="AA24" s="458"/>
      <c r="AB24" s="71" t="s">
        <v>65</v>
      </c>
      <c r="AC24" s="71" t="s">
        <v>66</v>
      </c>
      <c r="AD24" s="71" t="s">
        <v>64</v>
      </c>
      <c r="AE24" s="71" t="s">
        <v>63</v>
      </c>
    </row>
    <row r="25" spans="1:31" ht="30" customHeight="1">
      <c r="A25" s="71">
        <v>1</v>
      </c>
      <c r="B25" s="461">
        <v>2</v>
      </c>
      <c r="C25" s="462"/>
      <c r="D25" s="462"/>
      <c r="E25" s="462"/>
      <c r="F25" s="463"/>
      <c r="G25" s="71">
        <v>3</v>
      </c>
      <c r="H25" s="71">
        <v>4</v>
      </c>
      <c r="I25" s="71">
        <v>5</v>
      </c>
      <c r="J25" s="71">
        <v>6</v>
      </c>
      <c r="K25" s="71">
        <v>7</v>
      </c>
      <c r="L25" s="71">
        <v>8</v>
      </c>
      <c r="M25" s="71">
        <v>9</v>
      </c>
      <c r="N25" s="71">
        <v>10</v>
      </c>
      <c r="O25" s="71">
        <v>11</v>
      </c>
      <c r="P25" s="71">
        <v>12</v>
      </c>
      <c r="Q25" s="71">
        <v>13</v>
      </c>
      <c r="R25" s="71">
        <v>14</v>
      </c>
      <c r="S25" s="71">
        <v>15</v>
      </c>
      <c r="T25" s="71">
        <v>16</v>
      </c>
      <c r="U25" s="71">
        <v>17</v>
      </c>
      <c r="V25" s="59">
        <v>18</v>
      </c>
      <c r="W25" s="59">
        <v>19</v>
      </c>
      <c r="X25" s="59">
        <v>20</v>
      </c>
      <c r="Y25" s="59">
        <v>21</v>
      </c>
      <c r="Z25" s="59">
        <v>22</v>
      </c>
      <c r="AA25" s="59">
        <v>23</v>
      </c>
      <c r="AB25" s="59">
        <v>24</v>
      </c>
      <c r="AC25" s="59">
        <v>25</v>
      </c>
      <c r="AD25" s="59">
        <v>26</v>
      </c>
      <c r="AE25" s="59">
        <v>27</v>
      </c>
    </row>
    <row r="26" spans="1:31" ht="30" customHeight="1">
      <c r="A26" s="71">
        <v>1</v>
      </c>
      <c r="B26" s="461" t="s">
        <v>532</v>
      </c>
      <c r="C26" s="562"/>
      <c r="D26" s="562"/>
      <c r="E26" s="562"/>
      <c r="F26" s="563"/>
      <c r="G26" s="67">
        <f>SUM(H26,I26,J26,K26)</f>
        <v>0</v>
      </c>
      <c r="H26" s="67"/>
      <c r="I26" s="67"/>
      <c r="J26" s="67"/>
      <c r="K26" s="67"/>
      <c r="L26" s="67"/>
      <c r="M26" s="67"/>
      <c r="N26" s="67"/>
      <c r="O26" s="67">
        <v>1600</v>
      </c>
      <c r="P26" s="67"/>
      <c r="Q26" s="67">
        <f>SUM(R26,S26,T26,U26)</f>
        <v>0</v>
      </c>
      <c r="R26" s="67"/>
      <c r="S26" s="67"/>
      <c r="T26" s="67"/>
      <c r="U26" s="67"/>
      <c r="V26" s="67">
        <f>SUM(W26,X26,Y26,Z26)</f>
        <v>0</v>
      </c>
      <c r="W26" s="67"/>
      <c r="X26" s="67"/>
      <c r="Y26" s="67"/>
      <c r="Z26" s="67"/>
      <c r="AA26" s="67">
        <f>SUM(AB26,AC26,AD26,AE26)</f>
        <v>1600</v>
      </c>
      <c r="AB26" s="67">
        <f t="shared" ref="AB26:AE28" si="0">SUM(H26,M26,R26,W26)</f>
        <v>0</v>
      </c>
      <c r="AC26" s="67">
        <f t="shared" si="0"/>
        <v>0</v>
      </c>
      <c r="AD26" s="67">
        <f t="shared" si="0"/>
        <v>1600</v>
      </c>
      <c r="AE26" s="67">
        <f t="shared" si="0"/>
        <v>0</v>
      </c>
    </row>
    <row r="27" spans="1:31" ht="30" customHeight="1">
      <c r="A27" s="71">
        <v>2</v>
      </c>
      <c r="B27" s="539" t="s">
        <v>494</v>
      </c>
      <c r="C27" s="540"/>
      <c r="D27" s="540"/>
      <c r="E27" s="540"/>
      <c r="F27" s="541"/>
      <c r="G27" s="67"/>
      <c r="H27" s="67"/>
      <c r="I27" s="67"/>
      <c r="J27" s="67"/>
      <c r="K27" s="67"/>
      <c r="L27" s="67"/>
      <c r="M27" s="67"/>
      <c r="N27" s="67"/>
      <c r="O27" s="67">
        <v>114</v>
      </c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>
        <f>SUM(AB27,AC27,AD27,AE27)</f>
        <v>114</v>
      </c>
      <c r="AB27" s="67"/>
      <c r="AC27" s="67">
        <f t="shared" si="0"/>
        <v>0</v>
      </c>
      <c r="AD27" s="67">
        <f t="shared" si="0"/>
        <v>114</v>
      </c>
      <c r="AE27" s="67"/>
    </row>
    <row r="28" spans="1:31" ht="43.5" customHeight="1">
      <c r="A28" s="126">
        <v>3</v>
      </c>
      <c r="B28" s="539" t="s">
        <v>528</v>
      </c>
      <c r="C28" s="540"/>
      <c r="D28" s="540"/>
      <c r="E28" s="540"/>
      <c r="F28" s="541"/>
      <c r="G28" s="67">
        <f>SUM(H28,I28,J28,K28)</f>
        <v>0</v>
      </c>
      <c r="H28" s="67"/>
      <c r="I28" s="67"/>
      <c r="J28" s="67"/>
      <c r="K28" s="67"/>
      <c r="L28" s="67"/>
      <c r="M28" s="67"/>
      <c r="N28" s="315">
        <v>228.8</v>
      </c>
      <c r="O28" s="67"/>
      <c r="P28" s="67"/>
      <c r="Q28" s="67">
        <f>SUM(R28,S28,T28,U28)</f>
        <v>0</v>
      </c>
      <c r="R28" s="67"/>
      <c r="S28" s="67"/>
      <c r="T28" s="67"/>
      <c r="U28" s="67"/>
      <c r="V28" s="67">
        <f>SUM(W28,X28,Y28,Z28)</f>
        <v>0</v>
      </c>
      <c r="W28" s="67"/>
      <c r="X28" s="67"/>
      <c r="Y28" s="67"/>
      <c r="Z28" s="67"/>
      <c r="AA28" s="67">
        <f>SUM(AB28,AC28,AD28,AE28)</f>
        <v>228.8</v>
      </c>
      <c r="AB28" s="67">
        <f t="shared" si="0"/>
        <v>0</v>
      </c>
      <c r="AC28" s="67">
        <f t="shared" si="0"/>
        <v>228.8</v>
      </c>
      <c r="AD28" s="67">
        <f t="shared" si="0"/>
        <v>0</v>
      </c>
      <c r="AE28" s="67">
        <f t="shared" si="0"/>
        <v>0</v>
      </c>
    </row>
    <row r="29" spans="1:31" ht="40.5" customHeight="1">
      <c r="A29" s="559" t="s">
        <v>49</v>
      </c>
      <c r="B29" s="560"/>
      <c r="C29" s="560"/>
      <c r="D29" s="560"/>
      <c r="E29" s="560"/>
      <c r="F29" s="561"/>
      <c r="G29" s="60">
        <f t="shared" ref="G29:AE29" si="1">SUM(G28:G28)</f>
        <v>0</v>
      </c>
      <c r="H29" s="60">
        <f t="shared" si="1"/>
        <v>0</v>
      </c>
      <c r="I29" s="60">
        <f t="shared" si="1"/>
        <v>0</v>
      </c>
      <c r="J29" s="60">
        <f t="shared" si="1"/>
        <v>0</v>
      </c>
      <c r="K29" s="60">
        <f t="shared" si="1"/>
        <v>0</v>
      </c>
      <c r="L29" s="60">
        <f>SUM(L26:L28)</f>
        <v>0</v>
      </c>
      <c r="M29" s="60">
        <f t="shared" si="1"/>
        <v>0</v>
      </c>
      <c r="N29" s="60">
        <f>SUM(N26:N28)</f>
        <v>228.8</v>
      </c>
      <c r="O29" s="60">
        <f>SUM(O26:O28)</f>
        <v>1714</v>
      </c>
      <c r="P29" s="60">
        <f t="shared" si="1"/>
        <v>0</v>
      </c>
      <c r="Q29" s="60">
        <f t="shared" si="1"/>
        <v>0</v>
      </c>
      <c r="R29" s="60">
        <f t="shared" si="1"/>
        <v>0</v>
      </c>
      <c r="S29" s="60">
        <f t="shared" si="1"/>
        <v>0</v>
      </c>
      <c r="T29" s="60">
        <f t="shared" si="1"/>
        <v>0</v>
      </c>
      <c r="U29" s="60">
        <f t="shared" si="1"/>
        <v>0</v>
      </c>
      <c r="V29" s="60">
        <f t="shared" si="1"/>
        <v>0</v>
      </c>
      <c r="W29" s="60">
        <f t="shared" si="1"/>
        <v>0</v>
      </c>
      <c r="X29" s="60">
        <f t="shared" si="1"/>
        <v>0</v>
      </c>
      <c r="Y29" s="60">
        <f t="shared" si="1"/>
        <v>0</v>
      </c>
      <c r="Z29" s="60">
        <f t="shared" si="1"/>
        <v>0</v>
      </c>
      <c r="AA29" s="60">
        <f>SUM(AA26:AA28)</f>
        <v>1942.8</v>
      </c>
      <c r="AB29" s="60">
        <f t="shared" si="1"/>
        <v>0</v>
      </c>
      <c r="AC29" s="60">
        <f>SUM(AC26:AC28)</f>
        <v>228.8</v>
      </c>
      <c r="AD29" s="60">
        <f>SUM(AD26:AD28)</f>
        <v>1714</v>
      </c>
      <c r="AE29" s="60">
        <f t="shared" si="1"/>
        <v>0</v>
      </c>
    </row>
    <row r="30" spans="1:31" ht="36" customHeight="1">
      <c r="A30" s="479" t="s">
        <v>50</v>
      </c>
      <c r="B30" s="480"/>
      <c r="C30" s="480"/>
      <c r="D30" s="480"/>
      <c r="E30" s="480"/>
      <c r="F30" s="481"/>
      <c r="G30" s="204">
        <f>G29/AA29*100</f>
        <v>0</v>
      </c>
      <c r="H30" s="204"/>
      <c r="I30" s="204"/>
      <c r="J30" s="204"/>
      <c r="K30" s="204"/>
      <c r="L30" s="204">
        <f>L29/AA29*100</f>
        <v>0</v>
      </c>
      <c r="M30" s="316"/>
      <c r="N30" s="316"/>
      <c r="O30" s="349"/>
      <c r="P30" s="349"/>
      <c r="Q30" s="349">
        <f>Q29/AA29*100</f>
        <v>0</v>
      </c>
      <c r="R30" s="349"/>
      <c r="S30" s="349"/>
      <c r="T30" s="349"/>
      <c r="U30" s="349"/>
      <c r="V30" s="349">
        <f>V29/AA29*100</f>
        <v>0</v>
      </c>
      <c r="W30" s="350"/>
      <c r="X30" s="350"/>
      <c r="Y30" s="350"/>
      <c r="Z30" s="350"/>
      <c r="AA30" s="349">
        <f>SUM(G30,L30,Q30,V30)</f>
        <v>0</v>
      </c>
      <c r="AB30" s="71"/>
      <c r="AC30" s="71"/>
      <c r="AD30" s="71"/>
      <c r="AE30" s="71"/>
    </row>
    <row r="31" spans="1:31" ht="20.100000000000001" customHeight="1">
      <c r="A31" s="136"/>
      <c r="B31" s="136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6"/>
      <c r="T31" s="136"/>
      <c r="U31" s="136"/>
      <c r="V31" s="136"/>
      <c r="W31" s="137"/>
      <c r="X31" s="136"/>
      <c r="Y31" s="136"/>
      <c r="Z31" s="136"/>
      <c r="AA31" s="136"/>
      <c r="AB31" s="53"/>
      <c r="AC31" s="53"/>
      <c r="AD31" s="53"/>
      <c r="AE31" s="53"/>
    </row>
    <row r="32" spans="1:31" ht="20.100000000000001" customHeight="1">
      <c r="A32" s="125"/>
      <c r="B32" s="125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53"/>
      <c r="W32" s="53"/>
      <c r="X32" s="53"/>
      <c r="Y32" s="53"/>
      <c r="Z32" s="53"/>
      <c r="AA32" s="53"/>
      <c r="AB32" s="53"/>
      <c r="AC32" s="53"/>
      <c r="AD32" s="53"/>
      <c r="AE32" s="53"/>
    </row>
    <row r="33" spans="1:31" s="133" customFormat="1" ht="20.100000000000001" customHeight="1">
      <c r="A33" s="128"/>
      <c r="B33" s="128" t="s">
        <v>355</v>
      </c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</row>
    <row r="34" spans="1:31" s="139" customFormat="1" ht="20.100000000000001" customHeight="1">
      <c r="A34" s="53"/>
      <c r="B34" s="53"/>
      <c r="C34" s="53"/>
      <c r="D34" s="53"/>
      <c r="E34" s="53"/>
      <c r="F34" s="53"/>
      <c r="G34" s="53"/>
      <c r="H34" s="53"/>
      <c r="I34" s="53"/>
      <c r="J34" s="138"/>
      <c r="K34" s="53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27" t="s">
        <v>326</v>
      </c>
    </row>
    <row r="35" spans="1:31" s="140" customFormat="1" ht="34.5" customHeight="1">
      <c r="A35" s="455" t="s">
        <v>46</v>
      </c>
      <c r="B35" s="457" t="s">
        <v>181</v>
      </c>
      <c r="C35" s="533" t="s">
        <v>191</v>
      </c>
      <c r="D35" s="535"/>
      <c r="E35" s="533" t="s">
        <v>147</v>
      </c>
      <c r="F35" s="535"/>
      <c r="G35" s="533" t="s">
        <v>337</v>
      </c>
      <c r="H35" s="535"/>
      <c r="I35" s="533" t="s">
        <v>338</v>
      </c>
      <c r="J35" s="535"/>
      <c r="K35" s="461" t="s">
        <v>493</v>
      </c>
      <c r="L35" s="462"/>
      <c r="M35" s="462"/>
      <c r="N35" s="462"/>
      <c r="O35" s="462"/>
      <c r="P35" s="462"/>
      <c r="Q35" s="462"/>
      <c r="R35" s="462"/>
      <c r="S35" s="462"/>
      <c r="T35" s="463"/>
      <c r="U35" s="533" t="s">
        <v>411</v>
      </c>
      <c r="V35" s="534"/>
      <c r="W35" s="534"/>
      <c r="X35" s="534"/>
      <c r="Y35" s="535"/>
      <c r="Z35" s="533" t="s">
        <v>285</v>
      </c>
      <c r="AA35" s="534"/>
      <c r="AB35" s="534"/>
      <c r="AC35" s="534"/>
      <c r="AD35" s="534"/>
      <c r="AE35" s="535"/>
    </row>
    <row r="36" spans="1:31" s="140" customFormat="1" ht="63.75" customHeight="1">
      <c r="A36" s="557"/>
      <c r="B36" s="558"/>
      <c r="C36" s="555"/>
      <c r="D36" s="556"/>
      <c r="E36" s="555"/>
      <c r="F36" s="556"/>
      <c r="G36" s="555"/>
      <c r="H36" s="556"/>
      <c r="I36" s="555"/>
      <c r="J36" s="556"/>
      <c r="K36" s="533" t="s">
        <v>201</v>
      </c>
      <c r="L36" s="535"/>
      <c r="M36" s="533" t="s">
        <v>202</v>
      </c>
      <c r="N36" s="535"/>
      <c r="O36" s="461" t="s">
        <v>190</v>
      </c>
      <c r="P36" s="462"/>
      <c r="Q36" s="462"/>
      <c r="R36" s="462"/>
      <c r="S36" s="462"/>
      <c r="T36" s="463"/>
      <c r="U36" s="555"/>
      <c r="V36" s="569"/>
      <c r="W36" s="569"/>
      <c r="X36" s="569"/>
      <c r="Y36" s="556"/>
      <c r="Z36" s="555"/>
      <c r="AA36" s="569"/>
      <c r="AB36" s="569"/>
      <c r="AC36" s="569"/>
      <c r="AD36" s="569"/>
      <c r="AE36" s="556"/>
    </row>
    <row r="37" spans="1:31" s="141" customFormat="1" ht="82.5" customHeight="1">
      <c r="A37" s="456"/>
      <c r="B37" s="458"/>
      <c r="C37" s="536"/>
      <c r="D37" s="538"/>
      <c r="E37" s="536"/>
      <c r="F37" s="538"/>
      <c r="G37" s="536"/>
      <c r="H37" s="538"/>
      <c r="I37" s="536"/>
      <c r="J37" s="538"/>
      <c r="K37" s="536"/>
      <c r="L37" s="538"/>
      <c r="M37" s="536"/>
      <c r="N37" s="538"/>
      <c r="O37" s="461" t="s">
        <v>178</v>
      </c>
      <c r="P37" s="463"/>
      <c r="Q37" s="461" t="s">
        <v>179</v>
      </c>
      <c r="R37" s="463"/>
      <c r="S37" s="461" t="s">
        <v>180</v>
      </c>
      <c r="T37" s="463"/>
      <c r="U37" s="536"/>
      <c r="V37" s="537"/>
      <c r="W37" s="537"/>
      <c r="X37" s="537"/>
      <c r="Y37" s="538"/>
      <c r="Z37" s="536"/>
      <c r="AA37" s="537"/>
      <c r="AB37" s="537"/>
      <c r="AC37" s="537"/>
      <c r="AD37" s="537"/>
      <c r="AE37" s="538"/>
    </row>
    <row r="38" spans="1:31" s="140" customFormat="1" ht="33" customHeight="1">
      <c r="A38" s="59">
        <v>1</v>
      </c>
      <c r="B38" s="71">
        <v>2</v>
      </c>
      <c r="C38" s="461">
        <v>3</v>
      </c>
      <c r="D38" s="463"/>
      <c r="E38" s="461">
        <v>4</v>
      </c>
      <c r="F38" s="463"/>
      <c r="G38" s="461">
        <v>5</v>
      </c>
      <c r="H38" s="463"/>
      <c r="I38" s="461">
        <v>6</v>
      </c>
      <c r="J38" s="463"/>
      <c r="K38" s="461">
        <v>7</v>
      </c>
      <c r="L38" s="463"/>
      <c r="M38" s="461">
        <v>8</v>
      </c>
      <c r="N38" s="463"/>
      <c r="O38" s="461">
        <v>9</v>
      </c>
      <c r="P38" s="463"/>
      <c r="Q38" s="505">
        <v>10</v>
      </c>
      <c r="R38" s="507"/>
      <c r="S38" s="461">
        <v>11</v>
      </c>
      <c r="T38" s="463"/>
      <c r="U38" s="461">
        <v>12</v>
      </c>
      <c r="V38" s="462"/>
      <c r="W38" s="462"/>
      <c r="X38" s="462"/>
      <c r="Y38" s="463"/>
      <c r="Z38" s="461">
        <v>13</v>
      </c>
      <c r="AA38" s="462"/>
      <c r="AB38" s="462"/>
      <c r="AC38" s="462"/>
      <c r="AD38" s="462"/>
      <c r="AE38" s="463"/>
    </row>
    <row r="39" spans="1:31" s="140" customFormat="1" ht="37.5" customHeight="1">
      <c r="A39" s="126"/>
      <c r="B39" s="142"/>
      <c r="C39" s="484"/>
      <c r="D39" s="486"/>
      <c r="E39" s="495"/>
      <c r="F39" s="496"/>
      <c r="G39" s="495"/>
      <c r="H39" s="496"/>
      <c r="I39" s="495"/>
      <c r="J39" s="496"/>
      <c r="K39" s="495"/>
      <c r="L39" s="496"/>
      <c r="M39" s="495">
        <f>SUM(O39,Q39,S39)</f>
        <v>0</v>
      </c>
      <c r="N39" s="496"/>
      <c r="O39" s="495"/>
      <c r="P39" s="496"/>
      <c r="Q39" s="495"/>
      <c r="R39" s="496"/>
      <c r="S39" s="495"/>
      <c r="T39" s="496"/>
      <c r="U39" s="576"/>
      <c r="V39" s="577"/>
      <c r="W39" s="577"/>
      <c r="X39" s="577"/>
      <c r="Y39" s="578"/>
      <c r="Z39" s="539"/>
      <c r="AA39" s="540"/>
      <c r="AB39" s="540"/>
      <c r="AC39" s="540"/>
      <c r="AD39" s="540"/>
      <c r="AE39" s="541"/>
    </row>
    <row r="40" spans="1:31" s="140" customFormat="1" ht="37.5" customHeight="1">
      <c r="A40" s="126"/>
      <c r="B40" s="142"/>
      <c r="C40" s="484"/>
      <c r="D40" s="486"/>
      <c r="E40" s="495"/>
      <c r="F40" s="496"/>
      <c r="G40" s="495"/>
      <c r="H40" s="496"/>
      <c r="I40" s="495"/>
      <c r="J40" s="496"/>
      <c r="K40" s="495"/>
      <c r="L40" s="496"/>
      <c r="M40" s="495">
        <f>SUM(O40,Q40,S40)</f>
        <v>0</v>
      </c>
      <c r="N40" s="496"/>
      <c r="O40" s="495"/>
      <c r="P40" s="496"/>
      <c r="Q40" s="495"/>
      <c r="R40" s="496"/>
      <c r="S40" s="495"/>
      <c r="T40" s="496"/>
      <c r="U40" s="576"/>
      <c r="V40" s="577"/>
      <c r="W40" s="577"/>
      <c r="X40" s="577"/>
      <c r="Y40" s="578"/>
      <c r="Z40" s="539"/>
      <c r="AA40" s="540"/>
      <c r="AB40" s="540"/>
      <c r="AC40" s="540"/>
      <c r="AD40" s="540"/>
      <c r="AE40" s="541"/>
    </row>
    <row r="41" spans="1:31" s="140" customFormat="1" ht="37.5" customHeight="1">
      <c r="A41" s="126"/>
      <c r="B41" s="142"/>
      <c r="C41" s="484"/>
      <c r="D41" s="486"/>
      <c r="E41" s="495"/>
      <c r="F41" s="496"/>
      <c r="G41" s="495"/>
      <c r="H41" s="496"/>
      <c r="I41" s="495"/>
      <c r="J41" s="496"/>
      <c r="K41" s="495"/>
      <c r="L41" s="496"/>
      <c r="M41" s="495">
        <f>SUM(O41,Q41,S41)</f>
        <v>0</v>
      </c>
      <c r="N41" s="496"/>
      <c r="O41" s="495"/>
      <c r="P41" s="496"/>
      <c r="Q41" s="495"/>
      <c r="R41" s="496"/>
      <c r="S41" s="495"/>
      <c r="T41" s="496"/>
      <c r="U41" s="576"/>
      <c r="V41" s="577"/>
      <c r="W41" s="577"/>
      <c r="X41" s="577"/>
      <c r="Y41" s="578"/>
      <c r="Z41" s="539"/>
      <c r="AA41" s="540"/>
      <c r="AB41" s="540"/>
      <c r="AC41" s="540"/>
      <c r="AD41" s="540"/>
      <c r="AE41" s="541"/>
    </row>
    <row r="42" spans="1:31" s="140" customFormat="1" ht="48" customHeight="1">
      <c r="A42" s="488" t="s">
        <v>49</v>
      </c>
      <c r="B42" s="489"/>
      <c r="C42" s="489"/>
      <c r="D42" s="490"/>
      <c r="E42" s="499">
        <f>SUM(E39:E41)</f>
        <v>0</v>
      </c>
      <c r="F42" s="500"/>
      <c r="G42" s="499">
        <f>SUM(G39:G41)</f>
        <v>0</v>
      </c>
      <c r="H42" s="500"/>
      <c r="I42" s="499">
        <f>SUM(I39:I41)</f>
        <v>0</v>
      </c>
      <c r="J42" s="500"/>
      <c r="K42" s="499">
        <f>SUM(K39:K41)</f>
        <v>0</v>
      </c>
      <c r="L42" s="500"/>
      <c r="M42" s="499">
        <f>SUM(M39:M41)</f>
        <v>0</v>
      </c>
      <c r="N42" s="500"/>
      <c r="O42" s="499">
        <f>SUM(O39:O41)</f>
        <v>0</v>
      </c>
      <c r="P42" s="500"/>
      <c r="Q42" s="499">
        <f>SUM(Q39:Q41)</f>
        <v>0</v>
      </c>
      <c r="R42" s="500"/>
      <c r="S42" s="499">
        <f>SUM(S39:S41)</f>
        <v>0</v>
      </c>
      <c r="T42" s="500"/>
      <c r="U42" s="579"/>
      <c r="V42" s="580"/>
      <c r="W42" s="580"/>
      <c r="X42" s="580"/>
      <c r="Y42" s="581"/>
      <c r="Z42" s="582"/>
      <c r="AA42" s="583"/>
      <c r="AB42" s="583"/>
      <c r="AC42" s="583"/>
      <c r="AD42" s="583"/>
      <c r="AE42" s="584"/>
    </row>
    <row r="43" spans="1:31" ht="20.100000000000001" customHeight="1">
      <c r="A43" s="125"/>
      <c r="B43" s="125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53"/>
      <c r="W43" s="53"/>
      <c r="X43" s="53"/>
      <c r="Y43" s="53"/>
      <c r="Z43" s="53"/>
      <c r="AA43" s="53"/>
      <c r="AB43" s="53"/>
      <c r="AC43" s="53"/>
      <c r="AD43" s="53"/>
      <c r="AE43" s="53"/>
    </row>
    <row r="44" spans="1:31" ht="20.100000000000001" customHeight="1">
      <c r="A44" s="125"/>
      <c r="B44" s="125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53"/>
      <c r="W44" s="53"/>
      <c r="X44" s="53"/>
      <c r="Y44" s="53"/>
      <c r="Z44" s="53"/>
      <c r="AA44" s="53"/>
      <c r="AB44" s="53"/>
      <c r="AC44" s="53"/>
      <c r="AD44" s="53"/>
      <c r="AE44" s="53"/>
    </row>
    <row r="45" spans="1:31" s="56" customFormat="1" ht="20.100000000000001" customHeight="1">
      <c r="A45" s="51"/>
      <c r="B45" s="51"/>
      <c r="C45" s="128"/>
      <c r="D45" s="128"/>
      <c r="E45" s="128"/>
      <c r="F45" s="128"/>
      <c r="G45" s="128"/>
      <c r="H45" s="128"/>
      <c r="I45" s="128"/>
      <c r="J45" s="128"/>
      <c r="K45" s="128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</row>
    <row r="46" spans="1:31" s="146" customFormat="1" ht="36" customHeight="1">
      <c r="A46" s="143"/>
      <c r="B46" s="586" t="s">
        <v>403</v>
      </c>
      <c r="C46" s="586"/>
      <c r="D46" s="586"/>
      <c r="E46" s="586"/>
      <c r="F46" s="586"/>
      <c r="G46" s="144"/>
      <c r="H46" s="144"/>
      <c r="I46" s="144"/>
      <c r="J46" s="144"/>
      <c r="K46" s="144"/>
      <c r="L46" s="585" t="s">
        <v>164</v>
      </c>
      <c r="M46" s="585"/>
      <c r="N46" s="585"/>
      <c r="O46" s="585"/>
      <c r="P46" s="585"/>
      <c r="Q46" s="145"/>
      <c r="R46" s="145"/>
      <c r="S46" s="145"/>
      <c r="T46" s="145"/>
      <c r="U46" s="145"/>
      <c r="V46" s="589" t="s">
        <v>503</v>
      </c>
      <c r="W46" s="589"/>
      <c r="X46" s="589"/>
      <c r="Y46" s="589"/>
      <c r="Z46" s="589"/>
      <c r="AA46" s="143"/>
      <c r="AB46" s="143"/>
      <c r="AC46" s="143"/>
      <c r="AD46" s="143"/>
      <c r="AE46" s="143"/>
    </row>
    <row r="47" spans="1:31" s="56" customFormat="1" ht="19.5" customHeight="1">
      <c r="A47" s="51"/>
      <c r="B47" s="147"/>
      <c r="C47" s="51" t="s">
        <v>68</v>
      </c>
      <c r="D47" s="51"/>
      <c r="E47" s="52"/>
      <c r="F47" s="52"/>
      <c r="G47" s="52"/>
      <c r="H47" s="52"/>
      <c r="I47" s="52"/>
      <c r="J47" s="52"/>
      <c r="K47" s="52"/>
      <c r="L47" s="51"/>
      <c r="M47" s="147"/>
      <c r="N47" s="45" t="s">
        <v>69</v>
      </c>
      <c r="O47" s="147"/>
      <c r="P47" s="51"/>
      <c r="Q47" s="52"/>
      <c r="R47" s="52"/>
      <c r="S47" s="52"/>
      <c r="T47" s="51"/>
      <c r="U47" s="51"/>
      <c r="V47" s="427" t="s">
        <v>103</v>
      </c>
      <c r="W47" s="427"/>
      <c r="X47" s="427"/>
      <c r="Y47" s="427"/>
      <c r="Z47" s="427"/>
      <c r="AA47" s="51"/>
      <c r="AB47" s="51"/>
      <c r="AC47" s="51"/>
      <c r="AD47" s="51"/>
      <c r="AE47" s="51"/>
    </row>
    <row r="48" spans="1:31" ht="20.100000000000001" customHeight="1">
      <c r="A48" s="53"/>
      <c r="B48" s="148"/>
      <c r="C48" s="148"/>
      <c r="D48" s="148"/>
      <c r="E48" s="148"/>
      <c r="F48" s="148"/>
      <c r="G48" s="148"/>
      <c r="H48" s="149"/>
      <c r="I48" s="149"/>
      <c r="J48" s="149"/>
      <c r="K48" s="149"/>
      <c r="L48" s="149"/>
      <c r="M48" s="149"/>
      <c r="N48" s="149"/>
      <c r="O48" s="149"/>
      <c r="P48" s="149"/>
      <c r="Q48" s="149"/>
      <c r="R48" s="149"/>
      <c r="S48" s="149"/>
      <c r="T48" s="148"/>
      <c r="U48" s="148"/>
      <c r="V48" s="53"/>
      <c r="W48" s="53"/>
      <c r="X48" s="53"/>
      <c r="Y48" s="53"/>
      <c r="Z48" s="53"/>
      <c r="AA48" s="53"/>
      <c r="AB48" s="53"/>
      <c r="AC48" s="53"/>
      <c r="AD48" s="53"/>
      <c r="AE48" s="53"/>
    </row>
    <row r="49" spans="1:31" ht="20.100000000000001" customHeight="1">
      <c r="A49" s="53"/>
      <c r="B49" s="148"/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53"/>
      <c r="W49" s="53"/>
      <c r="X49" s="53"/>
      <c r="Y49" s="53"/>
      <c r="Z49" s="53"/>
      <c r="AA49" s="53"/>
      <c r="AB49" s="53"/>
      <c r="AC49" s="53"/>
      <c r="AD49" s="53"/>
      <c r="AE49" s="53"/>
    </row>
    <row r="50" spans="1:31">
      <c r="A50" s="53"/>
      <c r="B50" s="148"/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148"/>
      <c r="U50" s="148"/>
      <c r="V50" s="53"/>
      <c r="W50" s="53"/>
      <c r="X50" s="53"/>
      <c r="Y50" s="53"/>
      <c r="Z50" s="53"/>
      <c r="AA50" s="53"/>
      <c r="AB50" s="53"/>
      <c r="AC50" s="53"/>
      <c r="AD50" s="53"/>
      <c r="AE50" s="53"/>
    </row>
    <row r="51" spans="1:31" s="588" customFormat="1" ht="19.149999999999999" customHeight="1">
      <c r="A51" s="587" t="s">
        <v>331</v>
      </c>
    </row>
    <row r="54" spans="1:31">
      <c r="B54" s="150"/>
    </row>
    <row r="55" spans="1:31">
      <c r="B55" s="150"/>
    </row>
    <row r="56" spans="1:31">
      <c r="B56" s="150"/>
    </row>
    <row r="57" spans="1:31">
      <c r="B57" s="150"/>
    </row>
    <row r="58" spans="1:31">
      <c r="B58" s="150"/>
    </row>
    <row r="59" spans="1:31">
      <c r="B59" s="150"/>
    </row>
    <row r="60" spans="1:31">
      <c r="B60" s="150"/>
    </row>
  </sheetData>
  <mergeCells count="168">
    <mergeCell ref="C41:D41"/>
    <mergeCell ref="G41:H41"/>
    <mergeCell ref="C40:D40"/>
    <mergeCell ref="E38:F38"/>
    <mergeCell ref="C38:D38"/>
    <mergeCell ref="C39:D39"/>
    <mergeCell ref="E40:F40"/>
    <mergeCell ref="M38:N38"/>
    <mergeCell ref="K40:L40"/>
    <mergeCell ref="M39:N39"/>
    <mergeCell ref="M40:N40"/>
    <mergeCell ref="K39:L39"/>
    <mergeCell ref="I39:J39"/>
    <mergeCell ref="I38:J38"/>
    <mergeCell ref="A51:XFD51"/>
    <mergeCell ref="Q41:R41"/>
    <mergeCell ref="M42:N42"/>
    <mergeCell ref="V47:Z47"/>
    <mergeCell ref="A42:D42"/>
    <mergeCell ref="V46:Z46"/>
    <mergeCell ref="Z41:AE41"/>
    <mergeCell ref="Q42:R42"/>
    <mergeCell ref="E42:F42"/>
    <mergeCell ref="E41:F41"/>
    <mergeCell ref="L46:P46"/>
    <mergeCell ref="B46:F46"/>
    <mergeCell ref="Q40:R40"/>
    <mergeCell ref="G42:H42"/>
    <mergeCell ref="K41:L41"/>
    <mergeCell ref="I42:J42"/>
    <mergeCell ref="O41:P41"/>
    <mergeCell ref="I41:J41"/>
    <mergeCell ref="K42:L42"/>
    <mergeCell ref="G40:H40"/>
    <mergeCell ref="Z42:AE42"/>
    <mergeCell ref="Z38:AE38"/>
    <mergeCell ref="Z40:AE40"/>
    <mergeCell ref="Z39:AE39"/>
    <mergeCell ref="O39:P39"/>
    <mergeCell ref="U39:Y39"/>
    <mergeCell ref="Q39:R39"/>
    <mergeCell ref="O40:P40"/>
    <mergeCell ref="Q38:R38"/>
    <mergeCell ref="O38:P38"/>
    <mergeCell ref="U42:Y42"/>
    <mergeCell ref="S41:T41"/>
    <mergeCell ref="U41:Y41"/>
    <mergeCell ref="G39:H39"/>
    <mergeCell ref="S42:T42"/>
    <mergeCell ref="O42:P42"/>
    <mergeCell ref="U40:Y40"/>
    <mergeCell ref="S39:T39"/>
    <mergeCell ref="I40:J40"/>
    <mergeCell ref="M41:N41"/>
    <mergeCell ref="V23:V24"/>
    <mergeCell ref="K35:T35"/>
    <mergeCell ref="U35:Y37"/>
    <mergeCell ref="O37:P37"/>
    <mergeCell ref="E39:F39"/>
    <mergeCell ref="S40:T40"/>
    <mergeCell ref="S38:T38"/>
    <mergeCell ref="K36:L37"/>
    <mergeCell ref="K38:L38"/>
    <mergeCell ref="G38:H38"/>
    <mergeCell ref="S37:T37"/>
    <mergeCell ref="M36:N37"/>
    <mergeCell ref="O36:T36"/>
    <mergeCell ref="Z35:AE37"/>
    <mergeCell ref="G23:G24"/>
    <mergeCell ref="I35:J37"/>
    <mergeCell ref="Q37:R37"/>
    <mergeCell ref="AB23:AE23"/>
    <mergeCell ref="AA23:AA24"/>
    <mergeCell ref="R23:U23"/>
    <mergeCell ref="AC17:AE17"/>
    <mergeCell ref="Z17:AB17"/>
    <mergeCell ref="W17:Y17"/>
    <mergeCell ref="AA22:AE22"/>
    <mergeCell ref="AC16:AE16"/>
    <mergeCell ref="AC15:AE15"/>
    <mergeCell ref="W16:Y16"/>
    <mergeCell ref="V22:Z22"/>
    <mergeCell ref="Q13:S14"/>
    <mergeCell ref="G8:M8"/>
    <mergeCell ref="Q12:Y12"/>
    <mergeCell ref="W13:Y14"/>
    <mergeCell ref="T13:V14"/>
    <mergeCell ref="U38:Y38"/>
    <mergeCell ref="T16:V16"/>
    <mergeCell ref="G35:H37"/>
    <mergeCell ref="Q17:S17"/>
    <mergeCell ref="N16:P16"/>
    <mergeCell ref="R6:U6"/>
    <mergeCell ref="Z6:AB6"/>
    <mergeCell ref="G6:M6"/>
    <mergeCell ref="N6:Q6"/>
    <mergeCell ref="C16:F16"/>
    <mergeCell ref="N12:P14"/>
    <mergeCell ref="W15:Y15"/>
    <mergeCell ref="N15:P15"/>
    <mergeCell ref="G15:M15"/>
    <mergeCell ref="C15:F15"/>
    <mergeCell ref="C6:F6"/>
    <mergeCell ref="G12:M14"/>
    <mergeCell ref="AB1:AE1"/>
    <mergeCell ref="N7:Q7"/>
    <mergeCell ref="V7:Y7"/>
    <mergeCell ref="N5:Q5"/>
    <mergeCell ref="AC7:AE7"/>
    <mergeCell ref="AC6:AE6"/>
    <mergeCell ref="R5:U5"/>
    <mergeCell ref="G7:M7"/>
    <mergeCell ref="B22:F24"/>
    <mergeCell ref="C17:F17"/>
    <mergeCell ref="B12:B14"/>
    <mergeCell ref="A8:B8"/>
    <mergeCell ref="A12:A14"/>
    <mergeCell ref="A22:A24"/>
    <mergeCell ref="A17:B17"/>
    <mergeCell ref="T15:V15"/>
    <mergeCell ref="Z15:AB15"/>
    <mergeCell ref="Q15:S15"/>
    <mergeCell ref="AD3:AE3"/>
    <mergeCell ref="N4:Y4"/>
    <mergeCell ref="Z4:AB5"/>
    <mergeCell ref="V5:Y5"/>
    <mergeCell ref="V6:Y6"/>
    <mergeCell ref="AC4:AE5"/>
    <mergeCell ref="Z7:AB7"/>
    <mergeCell ref="M23:P23"/>
    <mergeCell ref="L23:L24"/>
    <mergeCell ref="H23:K23"/>
    <mergeCell ref="T17:V17"/>
    <mergeCell ref="Q22:U22"/>
    <mergeCell ref="Z16:AB16"/>
    <mergeCell ref="L22:P22"/>
    <mergeCell ref="N17:P17"/>
    <mergeCell ref="Q16:S16"/>
    <mergeCell ref="G17:M17"/>
    <mergeCell ref="E35:F37"/>
    <mergeCell ref="B28:F28"/>
    <mergeCell ref="A35:A37"/>
    <mergeCell ref="B25:F25"/>
    <mergeCell ref="C35:D37"/>
    <mergeCell ref="B35:B37"/>
    <mergeCell ref="A30:F30"/>
    <mergeCell ref="A29:F29"/>
    <mergeCell ref="B26:F26"/>
    <mergeCell ref="A4:A5"/>
    <mergeCell ref="AC8:AE8"/>
    <mergeCell ref="Z8:AB8"/>
    <mergeCell ref="C12:F14"/>
    <mergeCell ref="N8:Q8"/>
    <mergeCell ref="R7:U7"/>
    <mergeCell ref="V8:Y8"/>
    <mergeCell ref="R8:U8"/>
    <mergeCell ref="C8:F8"/>
    <mergeCell ref="C7:F7"/>
    <mergeCell ref="B4:B5"/>
    <mergeCell ref="G4:M5"/>
    <mergeCell ref="C4:F5"/>
    <mergeCell ref="B27:F27"/>
    <mergeCell ref="AC12:AE14"/>
    <mergeCell ref="Z12:AB14"/>
    <mergeCell ref="G16:M16"/>
    <mergeCell ref="G22:K22"/>
    <mergeCell ref="W23:Z23"/>
    <mergeCell ref="Q23:Q24"/>
  </mergeCells>
  <phoneticPr fontId="3" type="noConversion"/>
  <pageMargins left="0.23622047244094491" right="0.15748031496062992" top="0.19685039370078741" bottom="0.19685039370078741" header="0.47244094488188981" footer="0.31496062992125984"/>
  <pageSetup paperSize="9" scale="38" orientation="landscape" verticalDpi="1200" r:id="rId1"/>
  <headerFooter alignWithMargins="0"/>
  <ignoredErrors>
    <ignoredError sqref="E42:T42 N8 R8:Y8 Q17 T17 W17 H29:K29 M29 P29:Z29 AB29 AE29" formulaRange="1"/>
    <ignoredError sqref="AA30:AE30 H30:Z30 Z7:AE7 Z16:AE16 Z8:AE8 Z17:AE17" evalError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J19"/>
  <sheetViews>
    <sheetView view="pageBreakPreview" zoomScale="60" zoomScaleNormal="75" workbookViewId="0">
      <selection activeCell="M10" sqref="M10"/>
    </sheetView>
  </sheetViews>
  <sheetFormatPr defaultRowHeight="18.75"/>
  <cols>
    <col min="1" max="1" width="39.5703125" style="151" customWidth="1"/>
    <col min="2" max="2" width="10.85546875" style="151" customWidth="1"/>
    <col min="3" max="3" width="18" style="151" customWidth="1"/>
    <col min="4" max="4" width="18.42578125" style="151" customWidth="1"/>
    <col min="5" max="5" width="18.7109375" style="151" customWidth="1"/>
    <col min="6" max="6" width="17.7109375" style="151" customWidth="1"/>
    <col min="7" max="7" width="16.28515625" style="151" customWidth="1"/>
    <col min="8" max="8" width="14" style="151" customWidth="1"/>
    <col min="9" max="9" width="14.85546875" style="151" customWidth="1"/>
    <col min="10" max="10" width="14" style="151" customWidth="1"/>
    <col min="11" max="16384" width="9.140625" style="151"/>
  </cols>
  <sheetData>
    <row r="1" spans="1:10">
      <c r="H1" s="590"/>
      <c r="I1" s="590"/>
      <c r="J1" s="590"/>
    </row>
    <row r="2" spans="1:10">
      <c r="A2" s="15"/>
      <c r="I2" s="591" t="s">
        <v>358</v>
      </c>
      <c r="J2" s="591"/>
    </row>
    <row r="3" spans="1:10" ht="20.25">
      <c r="A3" s="598" t="s">
        <v>404</v>
      </c>
      <c r="B3" s="598"/>
      <c r="C3" s="598"/>
      <c r="D3" s="598"/>
      <c r="E3" s="598"/>
      <c r="F3" s="598"/>
      <c r="G3" s="598"/>
      <c r="H3" s="598"/>
      <c r="I3" s="598"/>
      <c r="J3" s="598"/>
    </row>
    <row r="4" spans="1:10">
      <c r="A4" s="599" t="s">
        <v>412</v>
      </c>
      <c r="B4" s="599"/>
      <c r="C4" s="599"/>
      <c r="D4" s="599"/>
      <c r="E4" s="599"/>
      <c r="F4" s="599"/>
      <c r="G4" s="599"/>
      <c r="H4" s="599"/>
      <c r="I4" s="599"/>
      <c r="J4" s="599"/>
    </row>
    <row r="5" spans="1:10" ht="32.25" customHeight="1">
      <c r="A5" s="603" t="s">
        <v>170</v>
      </c>
      <c r="B5" s="604" t="s">
        <v>17</v>
      </c>
      <c r="C5" s="604" t="s">
        <v>514</v>
      </c>
      <c r="D5" s="604" t="s">
        <v>515</v>
      </c>
      <c r="E5" s="609" t="s">
        <v>516</v>
      </c>
      <c r="F5" s="604" t="s">
        <v>517</v>
      </c>
      <c r="G5" s="600" t="s">
        <v>339</v>
      </c>
      <c r="H5" s="601"/>
      <c r="I5" s="601"/>
      <c r="J5" s="602"/>
    </row>
    <row r="6" spans="1:10" ht="128.25" customHeight="1">
      <c r="A6" s="603"/>
      <c r="B6" s="605"/>
      <c r="C6" s="605"/>
      <c r="D6" s="605"/>
      <c r="E6" s="610"/>
      <c r="F6" s="605"/>
      <c r="G6" s="6" t="s">
        <v>133</v>
      </c>
      <c r="H6" s="6" t="s">
        <v>134</v>
      </c>
      <c r="I6" s="6" t="s">
        <v>135</v>
      </c>
      <c r="J6" s="6" t="s">
        <v>63</v>
      </c>
    </row>
    <row r="7" spans="1:10" ht="31.5" customHeight="1">
      <c r="A7" s="39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</row>
    <row r="8" spans="1:10" ht="28.5" customHeight="1">
      <c r="A8" s="592" t="s">
        <v>405</v>
      </c>
      <c r="B8" s="593"/>
      <c r="C8" s="593"/>
      <c r="D8" s="593"/>
      <c r="E8" s="593"/>
      <c r="F8" s="593"/>
      <c r="G8" s="593"/>
      <c r="H8" s="593"/>
      <c r="I8" s="593"/>
      <c r="J8" s="594"/>
    </row>
    <row r="9" spans="1:10" ht="53.25" customHeight="1">
      <c r="A9" s="44" t="s">
        <v>341</v>
      </c>
      <c r="B9" s="24">
        <v>6000</v>
      </c>
      <c r="C9" s="34">
        <f>SUM(C11:C12)</f>
        <v>0</v>
      </c>
      <c r="D9" s="34">
        <f t="shared" ref="D9:J9" si="0">SUM(D11:D12)</f>
        <v>0</v>
      </c>
      <c r="E9" s="34">
        <f t="shared" si="0"/>
        <v>0</v>
      </c>
      <c r="F9" s="34">
        <f t="shared" si="0"/>
        <v>0</v>
      </c>
      <c r="G9" s="34">
        <f t="shared" si="0"/>
        <v>0</v>
      </c>
      <c r="H9" s="34">
        <f t="shared" si="0"/>
        <v>0</v>
      </c>
      <c r="I9" s="34">
        <f t="shared" si="0"/>
        <v>0</v>
      </c>
      <c r="J9" s="34">
        <f t="shared" si="0"/>
        <v>0</v>
      </c>
    </row>
    <row r="10" spans="1:10" ht="32.25" customHeight="1">
      <c r="A10" s="595" t="s">
        <v>343</v>
      </c>
      <c r="B10" s="596"/>
      <c r="C10" s="596"/>
      <c r="D10" s="596"/>
      <c r="E10" s="596"/>
      <c r="F10" s="596"/>
      <c r="G10" s="596"/>
      <c r="H10" s="596"/>
      <c r="I10" s="596"/>
      <c r="J10" s="597"/>
    </row>
    <row r="11" spans="1:10" ht="70.5" customHeight="1">
      <c r="A11" s="44" t="s">
        <v>344</v>
      </c>
      <c r="B11" s="24">
        <v>6010</v>
      </c>
      <c r="C11" s="33"/>
      <c r="D11" s="33"/>
      <c r="E11" s="33"/>
      <c r="F11" s="33">
        <f>SUM(G11:J11)</f>
        <v>0</v>
      </c>
      <c r="G11" s="33"/>
      <c r="H11" s="33"/>
      <c r="I11" s="33"/>
      <c r="J11" s="33"/>
    </row>
    <row r="12" spans="1:10" ht="51" customHeight="1">
      <c r="A12" s="44" t="s">
        <v>342</v>
      </c>
      <c r="B12" s="25">
        <v>6020</v>
      </c>
      <c r="C12" s="33"/>
      <c r="D12" s="33"/>
      <c r="E12" s="33"/>
      <c r="F12" s="33">
        <f>SUM(G12:J12)</f>
        <v>0</v>
      </c>
      <c r="G12" s="33"/>
      <c r="H12" s="33"/>
      <c r="I12" s="33"/>
      <c r="J12" s="33"/>
    </row>
    <row r="13" spans="1:10">
      <c r="A13" s="37"/>
      <c r="B13" s="37"/>
      <c r="C13" s="37"/>
      <c r="D13" s="37"/>
      <c r="E13" s="37"/>
      <c r="F13" s="26"/>
      <c r="G13" s="26"/>
      <c r="H13" s="26"/>
      <c r="I13" s="26"/>
      <c r="J13" s="26"/>
    </row>
    <row r="14" spans="1:10">
      <c r="A14" s="37"/>
      <c r="B14" s="37"/>
      <c r="C14" s="37"/>
      <c r="D14" s="37"/>
      <c r="E14" s="37"/>
      <c r="F14" s="26"/>
      <c r="G14" s="26"/>
      <c r="H14" s="26"/>
      <c r="I14" s="26"/>
      <c r="J14" s="26"/>
    </row>
    <row r="15" spans="1:10">
      <c r="A15" s="40"/>
      <c r="B15" s="18"/>
      <c r="C15" s="37"/>
      <c r="D15" s="37"/>
      <c r="E15" s="37"/>
      <c r="F15" s="37"/>
      <c r="G15" s="37"/>
      <c r="H15" s="37"/>
      <c r="I15" s="37"/>
      <c r="J15" s="37"/>
    </row>
    <row r="16" spans="1:10" ht="28.5" customHeight="1">
      <c r="A16" s="152" t="s">
        <v>365</v>
      </c>
      <c r="B16" s="22"/>
      <c r="C16" s="606" t="s">
        <v>87</v>
      </c>
      <c r="D16" s="607"/>
      <c r="E16" s="607"/>
      <c r="F16" s="607"/>
      <c r="G16" s="23"/>
      <c r="H16" s="608" t="s">
        <v>503</v>
      </c>
      <c r="I16" s="608"/>
      <c r="J16" s="608"/>
    </row>
    <row r="17" spans="1:10" ht="37.5" customHeight="1">
      <c r="A17" s="38" t="s">
        <v>68</v>
      </c>
      <c r="B17" s="37"/>
      <c r="C17" s="611" t="s">
        <v>69</v>
      </c>
      <c r="D17" s="611"/>
      <c r="E17" s="611"/>
      <c r="F17" s="611"/>
      <c r="G17" s="20"/>
      <c r="H17" s="425" t="s">
        <v>84</v>
      </c>
      <c r="I17" s="425"/>
      <c r="J17" s="425"/>
    </row>
    <row r="19" spans="1:10" s="355" customFormat="1" ht="20.25">
      <c r="A19" s="355" t="s">
        <v>512</v>
      </c>
      <c r="H19" s="355" t="s">
        <v>513</v>
      </c>
    </row>
  </sheetData>
  <mergeCells count="17">
    <mergeCell ref="H17:J17"/>
    <mergeCell ref="C16:F16"/>
    <mergeCell ref="H16:J16"/>
    <mergeCell ref="D5:D6"/>
    <mergeCell ref="E5:E6"/>
    <mergeCell ref="F5:F6"/>
    <mergeCell ref="C17:F17"/>
    <mergeCell ref="H1:J1"/>
    <mergeCell ref="I2:J2"/>
    <mergeCell ref="A8:J8"/>
    <mergeCell ref="A10:J10"/>
    <mergeCell ref="A3:J3"/>
    <mergeCell ref="A4:J4"/>
    <mergeCell ref="G5:J5"/>
    <mergeCell ref="A5:A6"/>
    <mergeCell ref="B5:B6"/>
    <mergeCell ref="C5:C6"/>
  </mergeCells>
  <phoneticPr fontId="3" type="noConversion"/>
  <pageMargins left="0.24" right="0.16" top="0.2" bottom="0.2" header="0.31496062992125984" footer="0.31496062992125984"/>
  <pageSetup paperSize="9" scale="8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J240"/>
  <sheetViews>
    <sheetView view="pageBreakPreview" zoomScale="60" zoomScaleNormal="100" workbookViewId="0">
      <selection activeCell="AE37" sqref="AE37"/>
    </sheetView>
  </sheetViews>
  <sheetFormatPr defaultRowHeight="18.75"/>
  <cols>
    <col min="1" max="1" width="39.140625" style="3" customWidth="1"/>
    <col min="2" max="2" width="12" style="41" customWidth="1"/>
    <col min="3" max="3" width="16.140625" style="41" customWidth="1"/>
    <col min="4" max="4" width="16.7109375" style="41" customWidth="1"/>
    <col min="5" max="5" width="16.140625" style="41" customWidth="1"/>
    <col min="6" max="6" width="16" style="41" customWidth="1"/>
    <col min="7" max="7" width="16.28515625" style="3" customWidth="1"/>
    <col min="8" max="8" width="16.85546875" style="3" customWidth="1"/>
    <col min="9" max="9" width="16.140625" style="3" customWidth="1"/>
    <col min="10" max="10" width="16.42578125" style="3" customWidth="1"/>
    <col min="11" max="16384" width="9.140625" style="3"/>
  </cols>
  <sheetData>
    <row r="2" spans="1:10" ht="33.75" customHeight="1">
      <c r="A2" s="411" t="s">
        <v>442</v>
      </c>
      <c r="B2" s="411"/>
      <c r="C2" s="411"/>
      <c r="D2" s="411"/>
      <c r="E2" s="411"/>
      <c r="F2" s="411"/>
      <c r="G2" s="411"/>
      <c r="H2" s="411"/>
    </row>
    <row r="3" spans="1:10" ht="28.5" customHeight="1">
      <c r="A3" s="153"/>
      <c r="B3" s="155"/>
      <c r="C3" s="153"/>
      <c r="D3" s="153"/>
      <c r="E3" s="153"/>
      <c r="F3" s="155"/>
      <c r="G3" s="153"/>
      <c r="H3" s="153"/>
      <c r="J3" s="294" t="s">
        <v>412</v>
      </c>
    </row>
    <row r="4" spans="1:10" ht="41.25" customHeight="1">
      <c r="A4" s="412" t="s">
        <v>170</v>
      </c>
      <c r="B4" s="414" t="s">
        <v>17</v>
      </c>
      <c r="C4" s="414" t="s">
        <v>453</v>
      </c>
      <c r="D4" s="414" t="s">
        <v>451</v>
      </c>
      <c r="E4" s="414" t="s">
        <v>449</v>
      </c>
      <c r="F4" s="416" t="s">
        <v>452</v>
      </c>
      <c r="G4" s="418" t="s">
        <v>339</v>
      </c>
      <c r="H4" s="419"/>
      <c r="I4" s="419"/>
      <c r="J4" s="420"/>
    </row>
    <row r="5" spans="1:10" ht="54" customHeight="1">
      <c r="A5" s="413"/>
      <c r="B5" s="415"/>
      <c r="C5" s="415"/>
      <c r="D5" s="415"/>
      <c r="E5" s="415"/>
      <c r="F5" s="417"/>
      <c r="G5" s="72" t="s">
        <v>133</v>
      </c>
      <c r="H5" s="72" t="s">
        <v>134</v>
      </c>
      <c r="I5" s="72" t="s">
        <v>135</v>
      </c>
      <c r="J5" s="72" t="s">
        <v>63</v>
      </c>
    </row>
    <row r="6" spans="1:10" ht="23.25" customHeight="1">
      <c r="A6" s="156">
        <v>1</v>
      </c>
      <c r="B6" s="21">
        <v>2</v>
      </c>
      <c r="C6" s="21">
        <v>3</v>
      </c>
      <c r="D6" s="21">
        <v>4</v>
      </c>
      <c r="E6" s="21">
        <v>5</v>
      </c>
      <c r="F6" s="21">
        <v>6</v>
      </c>
      <c r="G6" s="21">
        <v>7</v>
      </c>
      <c r="H6" s="21">
        <v>8</v>
      </c>
      <c r="I6" s="39">
        <v>9</v>
      </c>
      <c r="J6" s="39">
        <v>10</v>
      </c>
    </row>
    <row r="7" spans="1:10" ht="60" customHeight="1">
      <c r="A7" s="157" t="s">
        <v>418</v>
      </c>
      <c r="B7" s="21">
        <v>6000</v>
      </c>
      <c r="C7" s="179">
        <f>C8+C12</f>
        <v>0</v>
      </c>
      <c r="D7" s="179">
        <f>D8+D12</f>
        <v>0</v>
      </c>
      <c r="E7" s="179">
        <f>E8+E12</f>
        <v>0</v>
      </c>
      <c r="F7" s="179">
        <f>SUM(G7:J7)</f>
        <v>0</v>
      </c>
      <c r="G7" s="179">
        <f>G8+G12</f>
        <v>0</v>
      </c>
      <c r="H7" s="179">
        <f>H8+H12</f>
        <v>0</v>
      </c>
      <c r="I7" s="179">
        <f>I8+I12</f>
        <v>0</v>
      </c>
      <c r="J7" s="179">
        <f>J8+J12</f>
        <v>0</v>
      </c>
    </row>
    <row r="8" spans="1:10" ht="44.25" customHeight="1">
      <c r="A8" s="173" t="s">
        <v>419</v>
      </c>
      <c r="B8" s="170">
        <v>6010</v>
      </c>
      <c r="C8" s="181"/>
      <c r="D8" s="181"/>
      <c r="E8" s="181"/>
      <c r="F8" s="179">
        <f t="shared" ref="F8:F15" si="0">SUM(G8:J8)</f>
        <v>0</v>
      </c>
      <c r="G8" s="181"/>
      <c r="H8" s="181"/>
      <c r="I8" s="182"/>
      <c r="J8" s="182"/>
    </row>
    <row r="9" spans="1:10" ht="33.75" customHeight="1">
      <c r="A9" s="173"/>
      <c r="B9" s="170"/>
      <c r="C9" s="181"/>
      <c r="D9" s="181"/>
      <c r="E9" s="181"/>
      <c r="F9" s="179">
        <f t="shared" si="0"/>
        <v>0</v>
      </c>
      <c r="G9" s="181"/>
      <c r="H9" s="181"/>
      <c r="I9" s="182"/>
      <c r="J9" s="182"/>
    </row>
    <row r="10" spans="1:10" ht="30.75" customHeight="1">
      <c r="A10" s="168"/>
      <c r="B10" s="21"/>
      <c r="C10" s="179"/>
      <c r="D10" s="179"/>
      <c r="E10" s="179"/>
      <c r="F10" s="179">
        <f t="shared" si="0"/>
        <v>0</v>
      </c>
      <c r="G10" s="179"/>
      <c r="H10" s="179"/>
      <c r="I10" s="180"/>
      <c r="J10" s="180"/>
    </row>
    <row r="11" spans="1:10" ht="31.5" customHeight="1">
      <c r="A11" s="168"/>
      <c r="B11" s="21"/>
      <c r="C11" s="179"/>
      <c r="D11" s="179"/>
      <c r="E11" s="179"/>
      <c r="F11" s="179">
        <f t="shared" si="0"/>
        <v>0</v>
      </c>
      <c r="G11" s="179"/>
      <c r="H11" s="179"/>
      <c r="I11" s="180"/>
      <c r="J11" s="180"/>
    </row>
    <row r="12" spans="1:10" s="43" customFormat="1" ht="46.5" customHeight="1">
      <c r="A12" s="172" t="s">
        <v>420</v>
      </c>
      <c r="B12" s="174">
        <v>6020</v>
      </c>
      <c r="C12" s="181"/>
      <c r="D12" s="181"/>
      <c r="E12" s="181"/>
      <c r="F12" s="179">
        <f t="shared" si="0"/>
        <v>0</v>
      </c>
      <c r="G12" s="181"/>
      <c r="H12" s="181"/>
      <c r="I12" s="182"/>
      <c r="J12" s="182"/>
    </row>
    <row r="13" spans="1:10" ht="31.5" customHeight="1">
      <c r="A13" s="168"/>
      <c r="B13" s="21"/>
      <c r="C13" s="179"/>
      <c r="D13" s="179"/>
      <c r="E13" s="179"/>
      <c r="F13" s="179">
        <f t="shared" si="0"/>
        <v>0</v>
      </c>
      <c r="G13" s="179"/>
      <c r="H13" s="179"/>
      <c r="I13" s="180"/>
      <c r="J13" s="180"/>
    </row>
    <row r="14" spans="1:10" ht="27.75" customHeight="1">
      <c r="A14" s="168"/>
      <c r="B14" s="21"/>
      <c r="C14" s="179"/>
      <c r="D14" s="179"/>
      <c r="E14" s="179"/>
      <c r="F14" s="179">
        <f t="shared" si="0"/>
        <v>0</v>
      </c>
      <c r="G14" s="179"/>
      <c r="H14" s="179"/>
      <c r="I14" s="180"/>
      <c r="J14" s="180"/>
    </row>
    <row r="15" spans="1:10" ht="30.75" customHeight="1">
      <c r="A15" s="168"/>
      <c r="B15" s="21"/>
      <c r="C15" s="179"/>
      <c r="D15" s="179"/>
      <c r="E15" s="179"/>
      <c r="F15" s="179">
        <f t="shared" si="0"/>
        <v>0</v>
      </c>
      <c r="G15" s="179"/>
      <c r="H15" s="179"/>
      <c r="I15" s="180"/>
      <c r="J15" s="180"/>
    </row>
    <row r="16" spans="1:10">
      <c r="A16" s="159"/>
      <c r="B16" s="38"/>
      <c r="C16" s="160"/>
      <c r="D16" s="161"/>
      <c r="E16" s="161"/>
      <c r="F16" s="161"/>
      <c r="G16" s="161"/>
      <c r="H16" s="161"/>
    </row>
    <row r="17" spans="1:9" ht="26.25" customHeight="1">
      <c r="A17" s="152" t="s">
        <v>365</v>
      </c>
      <c r="B17" s="22"/>
      <c r="C17" s="421" t="s">
        <v>87</v>
      </c>
      <c r="D17" s="421"/>
      <c r="E17" s="166"/>
      <c r="F17" s="162"/>
      <c r="G17" s="446"/>
      <c r="H17" s="447"/>
      <c r="I17" s="447"/>
    </row>
    <row r="18" spans="1:9">
      <c r="A18" s="38" t="s">
        <v>375</v>
      </c>
      <c r="B18" s="37"/>
      <c r="C18" s="424" t="s">
        <v>414</v>
      </c>
      <c r="D18" s="424"/>
      <c r="E18" s="167"/>
      <c r="F18" s="37"/>
      <c r="G18" s="425" t="s">
        <v>84</v>
      </c>
      <c r="H18" s="425"/>
      <c r="I18" s="425"/>
    </row>
    <row r="19" spans="1:9">
      <c r="A19" s="159"/>
      <c r="B19" s="38"/>
      <c r="C19" s="160"/>
      <c r="D19" s="161"/>
      <c r="E19" s="161"/>
      <c r="F19" s="161"/>
      <c r="G19" s="161"/>
      <c r="H19" s="161"/>
    </row>
    <row r="20" spans="1:9">
      <c r="A20" s="159"/>
      <c r="B20" s="38"/>
      <c r="C20" s="160"/>
      <c r="D20" s="161"/>
      <c r="E20" s="161"/>
      <c r="F20" s="161"/>
      <c r="G20" s="161"/>
      <c r="H20" s="161"/>
    </row>
    <row r="21" spans="1:9">
      <c r="A21" s="159"/>
      <c r="B21" s="38"/>
      <c r="C21" s="160"/>
      <c r="D21" s="161"/>
      <c r="E21" s="161"/>
      <c r="F21" s="161"/>
      <c r="G21" s="161"/>
      <c r="H21" s="161"/>
    </row>
    <row r="22" spans="1:9">
      <c r="A22" s="159"/>
      <c r="B22" s="38"/>
      <c r="C22" s="160"/>
      <c r="D22" s="161"/>
      <c r="E22" s="161"/>
      <c r="F22" s="161"/>
      <c r="G22" s="161"/>
      <c r="H22" s="161"/>
    </row>
    <row r="23" spans="1:9">
      <c r="A23" s="159"/>
      <c r="B23" s="38"/>
      <c r="C23" s="160"/>
      <c r="D23" s="161"/>
      <c r="E23" s="161"/>
      <c r="F23" s="161"/>
      <c r="G23" s="161"/>
      <c r="H23" s="161"/>
    </row>
    <row r="24" spans="1:9">
      <c r="A24" s="159"/>
      <c r="B24" s="38"/>
      <c r="C24" s="160"/>
      <c r="D24" s="161"/>
      <c r="E24" s="161"/>
      <c r="F24" s="161"/>
      <c r="G24" s="161"/>
      <c r="H24" s="161"/>
    </row>
    <row r="25" spans="1:9">
      <c r="A25" s="159"/>
      <c r="B25" s="38"/>
      <c r="C25" s="160"/>
      <c r="D25" s="161"/>
      <c r="E25" s="161"/>
      <c r="F25" s="161"/>
      <c r="G25" s="161"/>
      <c r="H25" s="161"/>
    </row>
    <row r="26" spans="1:9">
      <c r="A26" s="159"/>
      <c r="B26" s="38"/>
      <c r="C26" s="160"/>
      <c r="D26" s="161"/>
      <c r="E26" s="161"/>
      <c r="F26" s="161"/>
      <c r="G26" s="161"/>
      <c r="H26" s="161"/>
    </row>
    <row r="27" spans="1:9">
      <c r="A27" s="159"/>
      <c r="B27" s="38"/>
      <c r="C27" s="160"/>
      <c r="D27" s="161"/>
      <c r="E27" s="161"/>
      <c r="F27" s="161"/>
      <c r="G27" s="161"/>
      <c r="H27" s="161"/>
    </row>
    <row r="28" spans="1:9">
      <c r="A28" s="159"/>
      <c r="B28" s="38"/>
      <c r="C28" s="160"/>
      <c r="D28" s="161"/>
      <c r="E28" s="161"/>
      <c r="F28" s="161"/>
      <c r="G28" s="161"/>
      <c r="H28" s="161"/>
    </row>
    <row r="29" spans="1:9">
      <c r="A29" s="159"/>
      <c r="B29" s="38"/>
      <c r="C29" s="160"/>
      <c r="D29" s="161"/>
      <c r="E29" s="161"/>
      <c r="F29" s="161"/>
      <c r="G29" s="161"/>
      <c r="H29" s="161"/>
    </row>
    <row r="30" spans="1:9">
      <c r="A30" s="159"/>
      <c r="B30" s="38"/>
      <c r="C30" s="160"/>
      <c r="D30" s="161"/>
      <c r="E30" s="161"/>
      <c r="F30" s="161"/>
      <c r="G30" s="161"/>
      <c r="H30" s="161"/>
    </row>
    <row r="31" spans="1:9">
      <c r="A31" s="159"/>
      <c r="B31" s="38"/>
      <c r="C31" s="160"/>
      <c r="D31" s="161"/>
      <c r="E31" s="161"/>
      <c r="F31" s="161"/>
      <c r="G31" s="161"/>
      <c r="H31" s="161"/>
    </row>
    <row r="32" spans="1:9">
      <c r="A32" s="159"/>
      <c r="B32" s="38"/>
      <c r="C32" s="160"/>
      <c r="D32" s="161"/>
      <c r="E32" s="161"/>
      <c r="F32" s="161"/>
      <c r="G32" s="161"/>
      <c r="H32" s="161"/>
    </row>
    <row r="33" spans="1:8">
      <c r="A33" s="159"/>
      <c r="B33" s="38"/>
      <c r="C33" s="160"/>
      <c r="D33" s="161"/>
      <c r="E33" s="161"/>
      <c r="F33" s="161"/>
      <c r="G33" s="161"/>
      <c r="H33" s="161"/>
    </row>
    <row r="34" spans="1:8">
      <c r="A34" s="159"/>
      <c r="B34" s="38"/>
      <c r="C34" s="160"/>
      <c r="D34" s="161"/>
      <c r="E34" s="161"/>
      <c r="F34" s="161"/>
      <c r="G34" s="161"/>
      <c r="H34" s="161"/>
    </row>
    <row r="35" spans="1:8">
      <c r="A35" s="159"/>
      <c r="B35" s="38"/>
      <c r="C35" s="160"/>
      <c r="D35" s="161"/>
      <c r="E35" s="161"/>
      <c r="F35" s="161"/>
      <c r="G35" s="161"/>
      <c r="H35" s="161"/>
    </row>
    <row r="36" spans="1:8">
      <c r="A36" s="159"/>
      <c r="B36" s="38"/>
      <c r="C36" s="160"/>
      <c r="D36" s="161"/>
      <c r="E36" s="161"/>
      <c r="F36" s="161"/>
      <c r="G36" s="161"/>
      <c r="H36" s="161"/>
    </row>
    <row r="37" spans="1:8">
      <c r="A37" s="159"/>
      <c r="B37" s="38"/>
      <c r="C37" s="160"/>
      <c r="D37" s="161"/>
      <c r="E37" s="161"/>
      <c r="F37" s="161"/>
      <c r="G37" s="161"/>
      <c r="H37" s="161"/>
    </row>
    <row r="38" spans="1:8">
      <c r="A38" s="159"/>
      <c r="B38" s="38"/>
      <c r="C38" s="160"/>
      <c r="D38" s="161"/>
      <c r="E38" s="161"/>
      <c r="F38" s="161"/>
      <c r="G38" s="161"/>
      <c r="H38" s="161"/>
    </row>
    <row r="39" spans="1:8">
      <c r="A39" s="159"/>
      <c r="B39" s="38"/>
      <c r="C39" s="160"/>
      <c r="D39" s="161"/>
      <c r="E39" s="161"/>
      <c r="F39" s="161"/>
      <c r="G39" s="161"/>
      <c r="H39" s="161"/>
    </row>
    <row r="40" spans="1:8">
      <c r="A40" s="159"/>
      <c r="B40" s="38"/>
      <c r="C40" s="160"/>
      <c r="D40" s="161"/>
      <c r="E40" s="161"/>
      <c r="F40" s="161"/>
      <c r="G40" s="161"/>
      <c r="H40" s="161"/>
    </row>
    <row r="41" spans="1:8">
      <c r="A41" s="159"/>
      <c r="B41" s="38"/>
      <c r="C41" s="160"/>
      <c r="D41" s="161"/>
      <c r="E41" s="161"/>
      <c r="F41" s="161"/>
      <c r="G41" s="161"/>
      <c r="H41" s="161"/>
    </row>
    <row r="42" spans="1:8">
      <c r="A42" s="159"/>
      <c r="B42" s="38"/>
      <c r="C42" s="160"/>
      <c r="D42" s="161"/>
      <c r="E42" s="161"/>
      <c r="F42" s="161"/>
      <c r="G42" s="161"/>
      <c r="H42" s="161"/>
    </row>
    <row r="43" spans="1:8">
      <c r="A43" s="159"/>
      <c r="B43" s="38"/>
      <c r="C43" s="160"/>
      <c r="D43" s="161"/>
      <c r="E43" s="161"/>
      <c r="F43" s="161"/>
      <c r="G43" s="161"/>
      <c r="H43" s="161"/>
    </row>
    <row r="44" spans="1:8">
      <c r="A44" s="159"/>
      <c r="B44" s="38"/>
      <c r="C44" s="160"/>
      <c r="D44" s="161"/>
      <c r="E44" s="161"/>
      <c r="F44" s="161"/>
      <c r="G44" s="161"/>
      <c r="H44" s="161"/>
    </row>
    <row r="45" spans="1:8">
      <c r="A45" s="159"/>
      <c r="B45" s="38"/>
      <c r="C45" s="160"/>
      <c r="D45" s="161"/>
      <c r="E45" s="161"/>
      <c r="F45" s="161"/>
      <c r="G45" s="161"/>
      <c r="H45" s="161"/>
    </row>
    <row r="46" spans="1:8">
      <c r="A46" s="159"/>
      <c r="B46" s="38"/>
      <c r="C46" s="160"/>
      <c r="D46" s="161"/>
      <c r="E46" s="161"/>
      <c r="F46" s="161"/>
      <c r="G46" s="161"/>
      <c r="H46" s="161"/>
    </row>
    <row r="47" spans="1:8">
      <c r="A47" s="159"/>
      <c r="B47" s="38"/>
      <c r="C47" s="160"/>
      <c r="D47" s="161"/>
      <c r="E47" s="161"/>
      <c r="F47" s="161"/>
      <c r="G47" s="161"/>
      <c r="H47" s="161"/>
    </row>
    <row r="48" spans="1:8">
      <c r="A48" s="159"/>
      <c r="B48" s="38"/>
      <c r="C48" s="160"/>
      <c r="D48" s="161"/>
      <c r="E48" s="161"/>
      <c r="F48" s="161"/>
      <c r="G48" s="161"/>
      <c r="H48" s="161"/>
    </row>
    <row r="49" spans="1:8">
      <c r="A49" s="159"/>
      <c r="B49" s="38"/>
      <c r="C49" s="160"/>
      <c r="D49" s="161"/>
      <c r="E49" s="161"/>
      <c r="F49" s="161"/>
      <c r="G49" s="161"/>
      <c r="H49" s="161"/>
    </row>
    <row r="50" spans="1:8">
      <c r="A50" s="159"/>
      <c r="C50" s="42"/>
      <c r="D50" s="163"/>
      <c r="E50" s="163"/>
      <c r="F50" s="163"/>
      <c r="G50" s="163"/>
      <c r="H50" s="163"/>
    </row>
    <row r="51" spans="1:8">
      <c r="A51" s="164"/>
      <c r="C51" s="42"/>
      <c r="D51" s="163"/>
      <c r="E51" s="163"/>
      <c r="F51" s="163"/>
      <c r="G51" s="163"/>
      <c r="H51" s="163"/>
    </row>
    <row r="52" spans="1:8">
      <c r="A52" s="164"/>
      <c r="C52" s="42"/>
      <c r="D52" s="163"/>
      <c r="E52" s="163"/>
      <c r="F52" s="163"/>
      <c r="G52" s="163"/>
      <c r="H52" s="163"/>
    </row>
    <row r="53" spans="1:8">
      <c r="A53" s="164"/>
      <c r="C53" s="42"/>
      <c r="D53" s="163"/>
      <c r="E53" s="163"/>
      <c r="F53" s="163"/>
      <c r="G53" s="163"/>
      <c r="H53" s="163"/>
    </row>
    <row r="54" spans="1:8">
      <c r="A54" s="164"/>
      <c r="C54" s="42"/>
      <c r="D54" s="163"/>
      <c r="E54" s="163"/>
      <c r="F54" s="163"/>
      <c r="G54" s="163"/>
      <c r="H54" s="163"/>
    </row>
    <row r="55" spans="1:8">
      <c r="A55" s="164"/>
      <c r="C55" s="42"/>
      <c r="D55" s="163"/>
      <c r="E55" s="163"/>
      <c r="F55" s="163"/>
      <c r="G55" s="163"/>
      <c r="H55" s="163"/>
    </row>
    <row r="56" spans="1:8">
      <c r="A56" s="164"/>
      <c r="C56" s="42"/>
      <c r="D56" s="163"/>
      <c r="E56" s="163"/>
      <c r="F56" s="163"/>
      <c r="G56" s="163"/>
      <c r="H56" s="163"/>
    </row>
    <row r="57" spans="1:8">
      <c r="A57" s="164"/>
      <c r="C57" s="42"/>
      <c r="D57" s="163"/>
      <c r="E57" s="163"/>
      <c r="F57" s="163"/>
      <c r="G57" s="163"/>
      <c r="H57" s="163"/>
    </row>
    <row r="58" spans="1:8">
      <c r="A58" s="164"/>
      <c r="C58" s="42"/>
      <c r="D58" s="163"/>
      <c r="E58" s="163"/>
      <c r="F58" s="163"/>
      <c r="G58" s="163"/>
      <c r="H58" s="163"/>
    </row>
    <row r="59" spans="1:8">
      <c r="A59" s="164"/>
      <c r="C59" s="42"/>
      <c r="D59" s="163"/>
      <c r="E59" s="163"/>
      <c r="F59" s="163"/>
      <c r="G59" s="163"/>
      <c r="H59" s="163"/>
    </row>
    <row r="60" spans="1:8">
      <c r="A60" s="164"/>
      <c r="C60" s="42"/>
      <c r="D60" s="163"/>
      <c r="E60" s="163"/>
      <c r="F60" s="163"/>
      <c r="G60" s="163"/>
      <c r="H60" s="163"/>
    </row>
    <row r="61" spans="1:8">
      <c r="A61" s="164"/>
      <c r="C61" s="42"/>
      <c r="D61" s="163"/>
      <c r="E61" s="163"/>
      <c r="F61" s="163"/>
      <c r="G61" s="163"/>
      <c r="H61" s="163"/>
    </row>
    <row r="62" spans="1:8">
      <c r="A62" s="164"/>
      <c r="C62" s="42"/>
      <c r="D62" s="163"/>
      <c r="E62" s="163"/>
      <c r="F62" s="163"/>
      <c r="G62" s="163"/>
      <c r="H62" s="163"/>
    </row>
    <row r="63" spans="1:8">
      <c r="A63" s="164"/>
      <c r="C63" s="42"/>
      <c r="D63" s="163"/>
      <c r="E63" s="163"/>
      <c r="F63" s="163"/>
      <c r="G63" s="163"/>
      <c r="H63" s="163"/>
    </row>
    <row r="64" spans="1:8">
      <c r="A64" s="164"/>
      <c r="C64" s="42"/>
      <c r="D64" s="163"/>
      <c r="E64" s="163"/>
      <c r="F64" s="163"/>
      <c r="G64" s="163"/>
      <c r="H64" s="163"/>
    </row>
    <row r="65" spans="1:8">
      <c r="A65" s="164"/>
      <c r="C65" s="42"/>
      <c r="D65" s="163"/>
      <c r="E65" s="163"/>
      <c r="F65" s="163"/>
      <c r="G65" s="163"/>
      <c r="H65" s="163"/>
    </row>
    <row r="66" spans="1:8">
      <c r="A66" s="164"/>
      <c r="C66" s="42"/>
      <c r="D66" s="163"/>
      <c r="E66" s="163"/>
      <c r="F66" s="163"/>
      <c r="G66" s="163"/>
      <c r="H66" s="163"/>
    </row>
    <row r="67" spans="1:8">
      <c r="A67" s="164"/>
      <c r="C67" s="42"/>
      <c r="D67" s="163"/>
      <c r="E67" s="163"/>
      <c r="F67" s="163"/>
      <c r="G67" s="163"/>
      <c r="H67" s="163"/>
    </row>
    <row r="68" spans="1:8">
      <c r="A68" s="164"/>
      <c r="C68" s="42"/>
      <c r="D68" s="163"/>
      <c r="E68" s="163"/>
      <c r="F68" s="163"/>
      <c r="G68" s="163"/>
      <c r="H68" s="163"/>
    </row>
    <row r="69" spans="1:8">
      <c r="A69" s="164"/>
      <c r="C69" s="42"/>
      <c r="D69" s="163"/>
      <c r="E69" s="163"/>
      <c r="F69" s="163"/>
      <c r="G69" s="163"/>
      <c r="H69" s="163"/>
    </row>
    <row r="70" spans="1:8">
      <c r="A70" s="164"/>
      <c r="C70" s="42"/>
      <c r="D70" s="163"/>
      <c r="E70" s="163"/>
      <c r="F70" s="163"/>
      <c r="G70" s="163"/>
      <c r="H70" s="163"/>
    </row>
    <row r="71" spans="1:8">
      <c r="A71" s="164"/>
      <c r="C71" s="42"/>
      <c r="D71" s="163"/>
      <c r="E71" s="163"/>
      <c r="F71" s="163"/>
      <c r="G71" s="163"/>
      <c r="H71" s="163"/>
    </row>
    <row r="72" spans="1:8">
      <c r="A72" s="164"/>
      <c r="C72" s="42"/>
      <c r="D72" s="163"/>
      <c r="E72" s="163"/>
      <c r="F72" s="163"/>
      <c r="G72" s="163"/>
      <c r="H72" s="163"/>
    </row>
    <row r="73" spans="1:8">
      <c r="A73" s="164"/>
    </row>
    <row r="74" spans="1:8">
      <c r="A74" s="165"/>
    </row>
    <row r="75" spans="1:8">
      <c r="A75" s="165"/>
    </row>
    <row r="76" spans="1:8">
      <c r="A76" s="165"/>
    </row>
    <row r="77" spans="1:8">
      <c r="A77" s="165"/>
    </row>
    <row r="78" spans="1:8">
      <c r="A78" s="165"/>
    </row>
    <row r="79" spans="1:8">
      <c r="A79" s="165"/>
    </row>
    <row r="80" spans="1:8">
      <c r="A80" s="165"/>
    </row>
    <row r="81" spans="1:1">
      <c r="A81" s="165"/>
    </row>
    <row r="82" spans="1:1">
      <c r="A82" s="165"/>
    </row>
    <row r="83" spans="1:1">
      <c r="A83" s="165"/>
    </row>
    <row r="84" spans="1:1">
      <c r="A84" s="165"/>
    </row>
    <row r="85" spans="1:1">
      <c r="A85" s="165"/>
    </row>
    <row r="86" spans="1:1">
      <c r="A86" s="165"/>
    </row>
    <row r="87" spans="1:1">
      <c r="A87" s="165"/>
    </row>
    <row r="88" spans="1:1">
      <c r="A88" s="165"/>
    </row>
    <row r="89" spans="1:1">
      <c r="A89" s="165"/>
    </row>
    <row r="90" spans="1:1">
      <c r="A90" s="165"/>
    </row>
    <row r="91" spans="1:1">
      <c r="A91" s="165"/>
    </row>
    <row r="92" spans="1:1">
      <c r="A92" s="165"/>
    </row>
    <row r="93" spans="1:1">
      <c r="A93" s="165"/>
    </row>
    <row r="94" spans="1:1">
      <c r="A94" s="165"/>
    </row>
    <row r="95" spans="1:1">
      <c r="A95" s="165"/>
    </row>
    <row r="96" spans="1:1">
      <c r="A96" s="165"/>
    </row>
    <row r="97" spans="1:1">
      <c r="A97" s="165"/>
    </row>
    <row r="98" spans="1:1">
      <c r="A98" s="165"/>
    </row>
    <row r="99" spans="1:1">
      <c r="A99" s="165"/>
    </row>
    <row r="100" spans="1:1">
      <c r="A100" s="165"/>
    </row>
    <row r="101" spans="1:1">
      <c r="A101" s="165"/>
    </row>
    <row r="102" spans="1:1">
      <c r="A102" s="165"/>
    </row>
    <row r="103" spans="1:1">
      <c r="A103" s="165"/>
    </row>
    <row r="104" spans="1:1">
      <c r="A104" s="165"/>
    </row>
    <row r="105" spans="1:1">
      <c r="A105" s="165"/>
    </row>
    <row r="106" spans="1:1">
      <c r="A106" s="165"/>
    </row>
    <row r="107" spans="1:1">
      <c r="A107" s="165"/>
    </row>
    <row r="108" spans="1:1">
      <c r="A108" s="165"/>
    </row>
    <row r="109" spans="1:1">
      <c r="A109" s="165"/>
    </row>
    <row r="110" spans="1:1">
      <c r="A110" s="165"/>
    </row>
    <row r="111" spans="1:1">
      <c r="A111" s="165"/>
    </row>
    <row r="112" spans="1:1">
      <c r="A112" s="165"/>
    </row>
    <row r="113" spans="1:1">
      <c r="A113" s="165"/>
    </row>
    <row r="114" spans="1:1">
      <c r="A114" s="165"/>
    </row>
    <row r="115" spans="1:1">
      <c r="A115" s="165"/>
    </row>
    <row r="116" spans="1:1">
      <c r="A116" s="165"/>
    </row>
    <row r="117" spans="1:1">
      <c r="A117" s="165"/>
    </row>
    <row r="118" spans="1:1">
      <c r="A118" s="165"/>
    </row>
    <row r="119" spans="1:1">
      <c r="A119" s="165"/>
    </row>
    <row r="120" spans="1:1">
      <c r="A120" s="165"/>
    </row>
    <row r="121" spans="1:1">
      <c r="A121" s="165"/>
    </row>
    <row r="122" spans="1:1">
      <c r="A122" s="165"/>
    </row>
    <row r="123" spans="1:1">
      <c r="A123" s="165"/>
    </row>
    <row r="124" spans="1:1">
      <c r="A124" s="165"/>
    </row>
    <row r="125" spans="1:1">
      <c r="A125" s="165"/>
    </row>
    <row r="126" spans="1:1">
      <c r="A126" s="165"/>
    </row>
    <row r="127" spans="1:1">
      <c r="A127" s="165"/>
    </row>
    <row r="128" spans="1:1">
      <c r="A128" s="165"/>
    </row>
    <row r="129" spans="1:1">
      <c r="A129" s="165"/>
    </row>
    <row r="130" spans="1:1">
      <c r="A130" s="165"/>
    </row>
    <row r="131" spans="1:1">
      <c r="A131" s="165"/>
    </row>
    <row r="132" spans="1:1">
      <c r="A132" s="165"/>
    </row>
    <row r="133" spans="1:1">
      <c r="A133" s="165"/>
    </row>
    <row r="134" spans="1:1">
      <c r="A134" s="165"/>
    </row>
    <row r="135" spans="1:1">
      <c r="A135" s="165"/>
    </row>
    <row r="136" spans="1:1">
      <c r="A136" s="165"/>
    </row>
    <row r="137" spans="1:1">
      <c r="A137" s="165"/>
    </row>
    <row r="138" spans="1:1">
      <c r="A138" s="165"/>
    </row>
    <row r="139" spans="1:1">
      <c r="A139" s="165"/>
    </row>
    <row r="140" spans="1:1">
      <c r="A140" s="165"/>
    </row>
    <row r="141" spans="1:1">
      <c r="A141" s="165"/>
    </row>
    <row r="142" spans="1:1">
      <c r="A142" s="165"/>
    </row>
    <row r="143" spans="1:1">
      <c r="A143" s="165"/>
    </row>
    <row r="144" spans="1:1">
      <c r="A144" s="165"/>
    </row>
    <row r="145" spans="1:1">
      <c r="A145" s="165"/>
    </row>
    <row r="146" spans="1:1">
      <c r="A146" s="165"/>
    </row>
    <row r="147" spans="1:1">
      <c r="A147" s="165"/>
    </row>
    <row r="148" spans="1:1">
      <c r="A148" s="165"/>
    </row>
    <row r="149" spans="1:1">
      <c r="A149" s="165"/>
    </row>
    <row r="150" spans="1:1">
      <c r="A150" s="165"/>
    </row>
    <row r="151" spans="1:1">
      <c r="A151" s="165"/>
    </row>
    <row r="152" spans="1:1">
      <c r="A152" s="165"/>
    </row>
    <row r="153" spans="1:1">
      <c r="A153" s="165"/>
    </row>
    <row r="154" spans="1:1">
      <c r="A154" s="165"/>
    </row>
    <row r="155" spans="1:1">
      <c r="A155" s="165"/>
    </row>
    <row r="156" spans="1:1">
      <c r="A156" s="165"/>
    </row>
    <row r="157" spans="1:1">
      <c r="A157" s="165"/>
    </row>
    <row r="158" spans="1:1">
      <c r="A158" s="165"/>
    </row>
    <row r="159" spans="1:1">
      <c r="A159" s="165"/>
    </row>
    <row r="160" spans="1:1">
      <c r="A160" s="165"/>
    </row>
    <row r="161" spans="1:1">
      <c r="A161" s="165"/>
    </row>
    <row r="162" spans="1:1">
      <c r="A162" s="165"/>
    </row>
    <row r="163" spans="1:1">
      <c r="A163" s="165"/>
    </row>
    <row r="164" spans="1:1">
      <c r="A164" s="165"/>
    </row>
    <row r="165" spans="1:1">
      <c r="A165" s="165"/>
    </row>
    <row r="166" spans="1:1">
      <c r="A166" s="165"/>
    </row>
    <row r="167" spans="1:1">
      <c r="A167" s="165"/>
    </row>
    <row r="168" spans="1:1">
      <c r="A168" s="165"/>
    </row>
    <row r="169" spans="1:1">
      <c r="A169" s="165"/>
    </row>
    <row r="170" spans="1:1">
      <c r="A170" s="165"/>
    </row>
    <row r="171" spans="1:1">
      <c r="A171" s="165"/>
    </row>
    <row r="172" spans="1:1">
      <c r="A172" s="165"/>
    </row>
    <row r="173" spans="1:1">
      <c r="A173" s="165"/>
    </row>
    <row r="174" spans="1:1">
      <c r="A174" s="165"/>
    </row>
    <row r="175" spans="1:1">
      <c r="A175" s="165"/>
    </row>
    <row r="176" spans="1:1">
      <c r="A176" s="165"/>
    </row>
    <row r="177" spans="1:1">
      <c r="A177" s="165"/>
    </row>
    <row r="178" spans="1:1">
      <c r="A178" s="165"/>
    </row>
    <row r="179" spans="1:1">
      <c r="A179" s="165"/>
    </row>
    <row r="180" spans="1:1">
      <c r="A180" s="165"/>
    </row>
    <row r="181" spans="1:1">
      <c r="A181" s="165"/>
    </row>
    <row r="182" spans="1:1">
      <c r="A182" s="165"/>
    </row>
    <row r="183" spans="1:1">
      <c r="A183" s="165"/>
    </row>
    <row r="184" spans="1:1">
      <c r="A184" s="165"/>
    </row>
    <row r="185" spans="1:1">
      <c r="A185" s="165"/>
    </row>
    <row r="186" spans="1:1">
      <c r="A186" s="165"/>
    </row>
    <row r="187" spans="1:1">
      <c r="A187" s="165"/>
    </row>
    <row r="188" spans="1:1">
      <c r="A188" s="165"/>
    </row>
    <row r="189" spans="1:1">
      <c r="A189" s="165"/>
    </row>
    <row r="190" spans="1:1">
      <c r="A190" s="165"/>
    </row>
    <row r="191" spans="1:1">
      <c r="A191" s="165"/>
    </row>
    <row r="192" spans="1:1">
      <c r="A192" s="165"/>
    </row>
    <row r="193" spans="1:1">
      <c r="A193" s="165"/>
    </row>
    <row r="194" spans="1:1">
      <c r="A194" s="165"/>
    </row>
    <row r="195" spans="1:1">
      <c r="A195" s="165"/>
    </row>
    <row r="196" spans="1:1">
      <c r="A196" s="165"/>
    </row>
    <row r="197" spans="1:1">
      <c r="A197" s="165"/>
    </row>
    <row r="198" spans="1:1">
      <c r="A198" s="165"/>
    </row>
    <row r="199" spans="1:1">
      <c r="A199" s="165"/>
    </row>
    <row r="200" spans="1:1">
      <c r="A200" s="165"/>
    </row>
    <row r="201" spans="1:1">
      <c r="A201" s="165"/>
    </row>
    <row r="202" spans="1:1">
      <c r="A202" s="165"/>
    </row>
    <row r="203" spans="1:1">
      <c r="A203" s="165"/>
    </row>
    <row r="204" spans="1:1">
      <c r="A204" s="165"/>
    </row>
    <row r="205" spans="1:1">
      <c r="A205" s="165"/>
    </row>
    <row r="206" spans="1:1">
      <c r="A206" s="165"/>
    </row>
    <row r="207" spans="1:1">
      <c r="A207" s="165"/>
    </row>
    <row r="208" spans="1:1">
      <c r="A208" s="165"/>
    </row>
    <row r="209" spans="1:1">
      <c r="A209" s="165"/>
    </row>
    <row r="210" spans="1:1">
      <c r="A210" s="165"/>
    </row>
    <row r="211" spans="1:1">
      <c r="A211" s="165"/>
    </row>
    <row r="212" spans="1:1">
      <c r="A212" s="165"/>
    </row>
    <row r="213" spans="1:1">
      <c r="A213" s="165"/>
    </row>
    <row r="214" spans="1:1">
      <c r="A214" s="165"/>
    </row>
    <row r="215" spans="1:1">
      <c r="A215" s="165"/>
    </row>
    <row r="216" spans="1:1">
      <c r="A216" s="165"/>
    </row>
    <row r="217" spans="1:1">
      <c r="A217" s="165"/>
    </row>
    <row r="218" spans="1:1">
      <c r="A218" s="165"/>
    </row>
    <row r="219" spans="1:1">
      <c r="A219" s="165"/>
    </row>
    <row r="220" spans="1:1">
      <c r="A220" s="165"/>
    </row>
    <row r="221" spans="1:1">
      <c r="A221" s="165"/>
    </row>
    <row r="222" spans="1:1">
      <c r="A222" s="165"/>
    </row>
    <row r="223" spans="1:1">
      <c r="A223" s="165"/>
    </row>
    <row r="224" spans="1:1">
      <c r="A224" s="165"/>
    </row>
    <row r="225" spans="1:1">
      <c r="A225" s="165"/>
    </row>
    <row r="226" spans="1:1">
      <c r="A226" s="165"/>
    </row>
    <row r="227" spans="1:1">
      <c r="A227" s="165"/>
    </row>
    <row r="228" spans="1:1">
      <c r="A228" s="165"/>
    </row>
    <row r="229" spans="1:1">
      <c r="A229" s="165"/>
    </row>
    <row r="230" spans="1:1">
      <c r="A230" s="165"/>
    </row>
    <row r="231" spans="1:1">
      <c r="A231" s="165"/>
    </row>
    <row r="232" spans="1:1">
      <c r="A232" s="165"/>
    </row>
    <row r="233" spans="1:1">
      <c r="A233" s="165"/>
    </row>
    <row r="234" spans="1:1">
      <c r="A234" s="165"/>
    </row>
    <row r="235" spans="1:1">
      <c r="A235" s="165"/>
    </row>
    <row r="236" spans="1:1">
      <c r="A236" s="165"/>
    </row>
    <row r="237" spans="1:1">
      <c r="A237" s="165"/>
    </row>
    <row r="238" spans="1:1">
      <c r="A238" s="165"/>
    </row>
    <row r="239" spans="1:1">
      <c r="A239" s="165"/>
    </row>
    <row r="240" spans="1:1">
      <c r="A240" s="165"/>
    </row>
  </sheetData>
  <mergeCells count="12">
    <mergeCell ref="C17:D17"/>
    <mergeCell ref="G17:I17"/>
    <mergeCell ref="C18:D18"/>
    <mergeCell ref="G18:I18"/>
    <mergeCell ref="A2:H2"/>
    <mergeCell ref="A4:A5"/>
    <mergeCell ref="B4:B5"/>
    <mergeCell ref="C4:C5"/>
    <mergeCell ref="D4:D5"/>
    <mergeCell ref="E4:E5"/>
    <mergeCell ref="F4:F5"/>
    <mergeCell ref="G4:J4"/>
  </mergeCells>
  <phoneticPr fontId="3" type="noConversion"/>
  <pageMargins left="0.23622047244094491" right="0.15748031496062992" top="0.19685039370078741" bottom="0.19685039370078741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U324"/>
  <sheetViews>
    <sheetView view="pageBreakPreview" zoomScale="75" zoomScaleNormal="75" zoomScaleSheetLayoutView="75" workbookViewId="0">
      <selection activeCell="C90" sqref="C90:J95"/>
    </sheetView>
  </sheetViews>
  <sheetFormatPr defaultRowHeight="20.25"/>
  <cols>
    <col min="1" max="1" width="95.5703125" style="207" customWidth="1"/>
    <col min="2" max="2" width="14.85546875" style="212" customWidth="1"/>
    <col min="3" max="3" width="18.140625" style="212" customWidth="1"/>
    <col min="4" max="4" width="18" style="212" customWidth="1"/>
    <col min="5" max="5" width="18.5703125" style="212" customWidth="1"/>
    <col min="6" max="6" width="19.140625" style="207" customWidth="1"/>
    <col min="7" max="7" width="18" style="207" customWidth="1"/>
    <col min="8" max="8" width="18.42578125" style="207" customWidth="1"/>
    <col min="9" max="9" width="19" style="207" customWidth="1"/>
    <col min="10" max="10" width="18.140625" style="207" customWidth="1"/>
    <col min="11" max="11" width="29.5703125" style="207" customWidth="1"/>
    <col min="12" max="13" width="9.140625" style="207"/>
    <col min="14" max="16" width="12" style="207" bestFit="1" customWidth="1"/>
    <col min="17" max="17" width="15" style="207" bestFit="1" customWidth="1"/>
    <col min="18" max="21" width="12.5703125" style="207" bestFit="1" customWidth="1"/>
    <col min="22" max="16384" width="9.140625" style="207"/>
  </cols>
  <sheetData>
    <row r="1" spans="1:21">
      <c r="K1" s="263" t="s">
        <v>363</v>
      </c>
    </row>
    <row r="2" spans="1:21" ht="22.5">
      <c r="A2" s="407" t="s">
        <v>175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</row>
    <row r="3" spans="1:21" ht="26.25" customHeight="1">
      <c r="A3" s="264"/>
      <c r="B3" s="226"/>
      <c r="C3" s="264"/>
      <c r="D3" s="264"/>
      <c r="E3" s="226"/>
      <c r="F3" s="264"/>
      <c r="G3" s="264"/>
      <c r="H3" s="264"/>
      <c r="I3" s="264"/>
      <c r="J3" s="265" t="s">
        <v>369</v>
      </c>
    </row>
    <row r="4" spans="1:21" ht="36" customHeight="1">
      <c r="A4" s="408" t="s">
        <v>170</v>
      </c>
      <c r="B4" s="409" t="s">
        <v>17</v>
      </c>
      <c r="C4" s="409" t="s">
        <v>514</v>
      </c>
      <c r="D4" s="409" t="s">
        <v>515</v>
      </c>
      <c r="E4" s="410" t="s">
        <v>516</v>
      </c>
      <c r="F4" s="409" t="s">
        <v>517</v>
      </c>
      <c r="G4" s="409" t="s">
        <v>339</v>
      </c>
      <c r="H4" s="409"/>
      <c r="I4" s="409"/>
      <c r="J4" s="409"/>
      <c r="K4" s="409" t="s">
        <v>160</v>
      </c>
    </row>
    <row r="5" spans="1:21" ht="72" customHeight="1">
      <c r="A5" s="408"/>
      <c r="B5" s="409"/>
      <c r="C5" s="409"/>
      <c r="D5" s="409"/>
      <c r="E5" s="410"/>
      <c r="F5" s="409"/>
      <c r="G5" s="266" t="s">
        <v>133</v>
      </c>
      <c r="H5" s="266" t="s">
        <v>134</v>
      </c>
      <c r="I5" s="266" t="s">
        <v>135</v>
      </c>
      <c r="J5" s="266" t="s">
        <v>63</v>
      </c>
      <c r="K5" s="409"/>
    </row>
    <row r="6" spans="1:21" ht="30.75" customHeight="1">
      <c r="A6" s="240">
        <v>1</v>
      </c>
      <c r="B6" s="248">
        <v>2</v>
      </c>
      <c r="C6" s="248">
        <v>3</v>
      </c>
      <c r="D6" s="248">
        <v>4</v>
      </c>
      <c r="E6" s="248">
        <v>5</v>
      </c>
      <c r="F6" s="248">
        <v>6</v>
      </c>
      <c r="G6" s="248">
        <v>7</v>
      </c>
      <c r="H6" s="248">
        <v>8</v>
      </c>
      <c r="I6" s="248">
        <v>9</v>
      </c>
      <c r="J6" s="248">
        <v>10</v>
      </c>
      <c r="K6" s="248">
        <v>11</v>
      </c>
    </row>
    <row r="7" spans="1:21" s="252" customFormat="1" ht="33" customHeight="1">
      <c r="A7" s="402" t="s">
        <v>174</v>
      </c>
      <c r="B7" s="403"/>
      <c r="C7" s="403"/>
      <c r="D7" s="403"/>
      <c r="E7" s="403"/>
      <c r="F7" s="403"/>
      <c r="G7" s="403"/>
      <c r="H7" s="403"/>
      <c r="I7" s="403"/>
      <c r="J7" s="403"/>
      <c r="K7" s="404"/>
    </row>
    <row r="8" spans="1:21" s="252" customFormat="1" ht="29.25" customHeight="1">
      <c r="A8" s="267" t="s">
        <v>145</v>
      </c>
      <c r="B8" s="268">
        <v>1000</v>
      </c>
      <c r="C8" s="250">
        <v>679.2</v>
      </c>
      <c r="D8" s="250">
        <v>265.5</v>
      </c>
      <c r="E8" s="250">
        <v>265.5</v>
      </c>
      <c r="F8" s="250">
        <f>SUM(G8:J8)</f>
        <v>340</v>
      </c>
      <c r="G8" s="250">
        <v>85</v>
      </c>
      <c r="H8" s="250">
        <v>85</v>
      </c>
      <c r="I8" s="250">
        <v>85</v>
      </c>
      <c r="J8" s="250">
        <v>85</v>
      </c>
      <c r="K8" s="269"/>
      <c r="N8" s="351"/>
      <c r="O8" s="351"/>
      <c r="P8" s="351"/>
      <c r="Q8" s="351">
        <f>F8-'[36]I. Фін результат'!F8</f>
        <v>74.5</v>
      </c>
      <c r="R8" s="351">
        <f>G8-'[36]I. Фін результат'!G8</f>
        <v>-50.199999999999989</v>
      </c>
      <c r="S8" s="351">
        <f>H8-'[36]I. Фін результат'!H8</f>
        <v>45.1</v>
      </c>
      <c r="T8" s="351">
        <f>I8-'[36]I. Фін результат'!I8</f>
        <v>69.7</v>
      </c>
      <c r="U8" s="351">
        <f>J8-'[36]I. Фін результат'!J8</f>
        <v>9.9000000000000057</v>
      </c>
    </row>
    <row r="9" spans="1:21" s="252" customFormat="1" ht="29.25" customHeight="1">
      <c r="A9" s="267" t="s">
        <v>126</v>
      </c>
      <c r="B9" s="268">
        <v>1010</v>
      </c>
      <c r="C9" s="250">
        <f>SUM(C10:C17)</f>
        <v>-5531</v>
      </c>
      <c r="D9" s="250">
        <f>SUM(D10:D17)</f>
        <v>-5071.6000000000004</v>
      </c>
      <c r="E9" s="250">
        <f>SUM(E10:E17)</f>
        <v>-5071.6000000000004</v>
      </c>
      <c r="F9" s="250">
        <f>SUM(G9:J9)</f>
        <v>-7326.2000000000007</v>
      </c>
      <c r="G9" s="250">
        <f>SUM(G10:G17)</f>
        <v>-1801.9</v>
      </c>
      <c r="H9" s="250">
        <f>SUM(H10:H17)</f>
        <v>-1839.9</v>
      </c>
      <c r="I9" s="250">
        <f>SUM(I10:I17)</f>
        <v>-1841.8</v>
      </c>
      <c r="J9" s="250">
        <f>SUM(J10:J17)</f>
        <v>-1842.6</v>
      </c>
      <c r="K9" s="269"/>
      <c r="N9" s="351"/>
      <c r="O9" s="351"/>
      <c r="P9" s="351"/>
      <c r="Q9" s="351">
        <f>F9-'[36]I. Фін результат'!F9</f>
        <v>5.3999999999987267</v>
      </c>
      <c r="R9" s="351">
        <f>G9-'[36]I. Фін результат'!G9</f>
        <v>31.799999999999955</v>
      </c>
      <c r="S9" s="351">
        <f>H9-'[36]I. Фін результат'!H9</f>
        <v>-8.3499999999999091</v>
      </c>
      <c r="T9" s="351">
        <f>I9-'[36]I. Фін результат'!I9</f>
        <v>-8.1499999999998636</v>
      </c>
      <c r="U9" s="351">
        <f>J9-'[36]I. Фін результат'!J9</f>
        <v>-9.9000000000000909</v>
      </c>
    </row>
    <row r="10" spans="1:21" s="272" customFormat="1" ht="30.75" customHeight="1">
      <c r="A10" s="270" t="s">
        <v>313</v>
      </c>
      <c r="B10" s="248">
        <v>1011</v>
      </c>
      <c r="C10" s="245">
        <v>-145.5</v>
      </c>
      <c r="D10" s="245">
        <v>-157.6</v>
      </c>
      <c r="E10" s="245">
        <v>-157.6</v>
      </c>
      <c r="F10" s="245">
        <f>SUM(G10:J10)</f>
        <v>-172.7</v>
      </c>
      <c r="G10" s="245">
        <v>-43.7</v>
      </c>
      <c r="H10" s="245">
        <v>-41.8</v>
      </c>
      <c r="I10" s="245">
        <v>-43.6</v>
      </c>
      <c r="J10" s="245">
        <v>-43.6</v>
      </c>
      <c r="K10" s="271"/>
      <c r="N10" s="351"/>
      <c r="O10" s="351"/>
      <c r="P10" s="351"/>
      <c r="Q10" s="351">
        <f>F10-'[36]I. Фін результат'!F10</f>
        <v>-15.099999999999994</v>
      </c>
      <c r="R10" s="351">
        <f>G10-'[36]I. Фін результат'!G10</f>
        <v>-3.6000000000000014</v>
      </c>
      <c r="S10" s="351">
        <f>H10-'[36]I. Фін результат'!H10</f>
        <v>-4</v>
      </c>
      <c r="T10" s="351">
        <f>I10-'[36]I. Фін результат'!I10</f>
        <v>-3.8000000000000043</v>
      </c>
      <c r="U10" s="351">
        <f>J10-'[36]I. Фін результат'!J10</f>
        <v>-3.7000000000000028</v>
      </c>
    </row>
    <row r="11" spans="1:21" s="272" customFormat="1" ht="30.75" customHeight="1">
      <c r="A11" s="270" t="s">
        <v>399</v>
      </c>
      <c r="B11" s="248">
        <v>1012</v>
      </c>
      <c r="C11" s="245">
        <v>-65.3</v>
      </c>
      <c r="D11" s="245">
        <v>-81.099999999999994</v>
      </c>
      <c r="E11" s="245">
        <v>-81.099999999999994</v>
      </c>
      <c r="F11" s="245">
        <f t="shared" ref="F11:F17" si="0">SUM(G11:J11)</f>
        <v>-123.2</v>
      </c>
      <c r="G11" s="245">
        <v>-30.8</v>
      </c>
      <c r="H11" s="245">
        <v>-30.8</v>
      </c>
      <c r="I11" s="245">
        <v>-30.8</v>
      </c>
      <c r="J11" s="245">
        <v>-30.8</v>
      </c>
      <c r="K11" s="271"/>
      <c r="N11" s="351"/>
      <c r="O11" s="351"/>
      <c r="P11" s="351"/>
      <c r="Q11" s="351">
        <f>F11-'[36]I. Фін результат'!F11</f>
        <v>-42.100000000000009</v>
      </c>
      <c r="R11" s="351">
        <f>G11-'[36]I. Фін результат'!G11</f>
        <v>-10.600000000000001</v>
      </c>
      <c r="S11" s="351">
        <f>H11-'[36]I. Фін результат'!H11</f>
        <v>-10.5</v>
      </c>
      <c r="T11" s="351">
        <f>I11-'[36]I. Фін результат'!I11</f>
        <v>-10.5</v>
      </c>
      <c r="U11" s="351">
        <f>J11-'[36]I. Фін результат'!J11</f>
        <v>-10.5</v>
      </c>
    </row>
    <row r="12" spans="1:21" s="272" customFormat="1" ht="30.75" customHeight="1">
      <c r="A12" s="270" t="s">
        <v>314</v>
      </c>
      <c r="B12" s="248">
        <v>1013</v>
      </c>
      <c r="C12" s="245">
        <v>-75.8</v>
      </c>
      <c r="D12" s="245">
        <v>-107.9</v>
      </c>
      <c r="E12" s="245">
        <v>-107.9</v>
      </c>
      <c r="F12" s="245">
        <f t="shared" si="0"/>
        <v>-120.60000000000001</v>
      </c>
      <c r="G12" s="245">
        <v>-30.1</v>
      </c>
      <c r="H12" s="245">
        <v>-30.1</v>
      </c>
      <c r="I12" s="245">
        <v>-30.2</v>
      </c>
      <c r="J12" s="245">
        <v>-30.2</v>
      </c>
      <c r="K12" s="271"/>
      <c r="N12" s="351"/>
      <c r="O12" s="351"/>
      <c r="P12" s="351"/>
      <c r="Q12" s="351">
        <f>F12-'[36]I. Фін результат'!F12</f>
        <v>-12.700000000000003</v>
      </c>
      <c r="R12" s="351">
        <f>G12-'[36]I. Фін результат'!G12</f>
        <v>-3.2000000000000028</v>
      </c>
      <c r="S12" s="351">
        <f>H12-'[36]I. Фін результат'!H12</f>
        <v>-3.1000000000000014</v>
      </c>
      <c r="T12" s="351">
        <f>I12-'[36]I. Фін результат'!I12</f>
        <v>-3.1999999999999993</v>
      </c>
      <c r="U12" s="351">
        <f>J12-'[36]I. Фін результат'!J12</f>
        <v>-3.1999999999999993</v>
      </c>
    </row>
    <row r="13" spans="1:21" s="272" customFormat="1" ht="30.75" customHeight="1">
      <c r="A13" s="270" t="s">
        <v>5</v>
      </c>
      <c r="B13" s="248">
        <v>1014</v>
      </c>
      <c r="C13" s="245">
        <v>-3663.3</v>
      </c>
      <c r="D13" s="245">
        <v>-3363.6</v>
      </c>
      <c r="E13" s="245">
        <v>-3363.6</v>
      </c>
      <c r="F13" s="245">
        <f t="shared" si="0"/>
        <v>-4985.1000000000004</v>
      </c>
      <c r="G13" s="67">
        <v>-1246.2</v>
      </c>
      <c r="H13" s="67">
        <v>-1246.3</v>
      </c>
      <c r="I13" s="67">
        <v>-1246.3</v>
      </c>
      <c r="J13" s="315">
        <v>-1246.3</v>
      </c>
      <c r="K13" s="271"/>
      <c r="N13" s="351"/>
      <c r="O13" s="351"/>
      <c r="P13" s="351"/>
      <c r="Q13" s="351">
        <f>F13-'[36]I. Фін результат'!F13</f>
        <v>230.69999999999982</v>
      </c>
      <c r="R13" s="351">
        <f>G13-'[36]I. Фін результат'!G13</f>
        <v>57.700000000000045</v>
      </c>
      <c r="S13" s="351">
        <f>H13-'[36]I. Фін результат'!H13</f>
        <v>57.600000000000136</v>
      </c>
      <c r="T13" s="351">
        <f>I13-'[36]I. Фін результат'!I13</f>
        <v>57.700000000000045</v>
      </c>
      <c r="U13" s="351">
        <f>J13-'[36]I. Фін результат'!J13</f>
        <v>57.700000000000045</v>
      </c>
    </row>
    <row r="14" spans="1:21" s="272" customFormat="1" ht="30.75" customHeight="1">
      <c r="A14" s="270" t="s">
        <v>6</v>
      </c>
      <c r="B14" s="248">
        <v>1015</v>
      </c>
      <c r="C14" s="245">
        <v>-817.2</v>
      </c>
      <c r="D14" s="245">
        <v>-739.8</v>
      </c>
      <c r="E14" s="245">
        <v>-739.8</v>
      </c>
      <c r="F14" s="245">
        <f t="shared" si="0"/>
        <v>-1096.8</v>
      </c>
      <c r="G14" s="67">
        <v>-274.2</v>
      </c>
      <c r="H14" s="67">
        <v>-274.2</v>
      </c>
      <c r="I14" s="67">
        <v>-274.2</v>
      </c>
      <c r="J14" s="67">
        <v>-274.2</v>
      </c>
      <c r="K14" s="271"/>
      <c r="N14" s="351"/>
      <c r="O14" s="351"/>
      <c r="P14" s="351"/>
      <c r="Q14" s="351">
        <f>F14-'[36]I. Фін результат'!F14</f>
        <v>50.799999999999955</v>
      </c>
      <c r="R14" s="351">
        <f>G14-'[36]I. Фін результат'!G14</f>
        <v>12.699999999999989</v>
      </c>
      <c r="S14" s="351">
        <f>H14-'[36]I. Фін результат'!H14</f>
        <v>12.699999999999989</v>
      </c>
      <c r="T14" s="351">
        <f>I14-'[36]I. Фін результат'!I14</f>
        <v>12.699999999999989</v>
      </c>
      <c r="U14" s="351">
        <f>J14-'[36]I. Фін результат'!J14</f>
        <v>12.699999999999989</v>
      </c>
    </row>
    <row r="15" spans="1:21" s="272" customFormat="1" ht="69" customHeight="1">
      <c r="A15" s="270" t="s">
        <v>315</v>
      </c>
      <c r="B15" s="248">
        <v>1016</v>
      </c>
      <c r="C15" s="245" t="s">
        <v>206</v>
      </c>
      <c r="D15" s="245" t="s">
        <v>206</v>
      </c>
      <c r="E15" s="245" t="s">
        <v>206</v>
      </c>
      <c r="F15" s="245">
        <f t="shared" si="0"/>
        <v>0</v>
      </c>
      <c r="G15" s="245" t="s">
        <v>206</v>
      </c>
      <c r="H15" s="245" t="s">
        <v>206</v>
      </c>
      <c r="I15" s="245" t="s">
        <v>206</v>
      </c>
      <c r="J15" s="245" t="s">
        <v>206</v>
      </c>
      <c r="K15" s="271"/>
      <c r="N15" s="351"/>
      <c r="O15" s="351"/>
      <c r="P15" s="351"/>
      <c r="Q15" s="351">
        <f>F15-'[36]I. Фін результат'!F15</f>
        <v>0</v>
      </c>
      <c r="R15" s="351" t="e">
        <f>G15-'[36]I. Фін результат'!G15</f>
        <v>#VALUE!</v>
      </c>
      <c r="S15" s="351" t="e">
        <f>H15-'[36]I. Фін результат'!H15</f>
        <v>#VALUE!</v>
      </c>
      <c r="T15" s="351" t="e">
        <f>I15-'[36]I. Фін результат'!I15</f>
        <v>#VALUE!</v>
      </c>
      <c r="U15" s="351" t="e">
        <f>J15-'[36]I. Фін результат'!J15</f>
        <v>#VALUE!</v>
      </c>
    </row>
    <row r="16" spans="1:21" s="272" customFormat="1" ht="30.75" customHeight="1">
      <c r="A16" s="270" t="s">
        <v>316</v>
      </c>
      <c r="B16" s="248">
        <v>1017</v>
      </c>
      <c r="C16" s="245">
        <v>-155</v>
      </c>
      <c r="D16" s="245">
        <v>-87</v>
      </c>
      <c r="E16" s="245">
        <v>-87</v>
      </c>
      <c r="F16" s="245">
        <f t="shared" si="0"/>
        <v>-126</v>
      </c>
      <c r="G16" s="245">
        <v>-31.5</v>
      </c>
      <c r="H16" s="245">
        <v>-31.5</v>
      </c>
      <c r="I16" s="245">
        <v>-31.5</v>
      </c>
      <c r="J16" s="245">
        <v>-31.5</v>
      </c>
      <c r="K16" s="271"/>
      <c r="N16" s="351"/>
      <c r="O16" s="351"/>
      <c r="P16" s="351"/>
      <c r="Q16" s="351">
        <f>F16-'[36]I. Фін результат'!F16</f>
        <v>-39</v>
      </c>
      <c r="R16" s="351">
        <f>G16-'[36]I. Фін результат'!G16</f>
        <v>-9.5</v>
      </c>
      <c r="S16" s="351">
        <f>H16-'[36]I. Фін результат'!H16</f>
        <v>-9.5</v>
      </c>
      <c r="T16" s="351">
        <f>I16-'[36]I. Фін результат'!I16</f>
        <v>-9.5</v>
      </c>
      <c r="U16" s="351">
        <f>J16-'[36]I. Фін результат'!J16</f>
        <v>-10.5</v>
      </c>
    </row>
    <row r="17" spans="1:21" s="272" customFormat="1" ht="30.75" customHeight="1">
      <c r="A17" s="270" t="s">
        <v>317</v>
      </c>
      <c r="B17" s="248">
        <v>1018</v>
      </c>
      <c r="C17" s="327">
        <v>-608.9</v>
      </c>
      <c r="D17" s="327">
        <v>-534.6</v>
      </c>
      <c r="E17" s="327">
        <v>-534.6</v>
      </c>
      <c r="F17" s="327">
        <f t="shared" si="0"/>
        <v>-701.8</v>
      </c>
      <c r="G17" s="245">
        <v>-145.4</v>
      </c>
      <c r="H17" s="245">
        <v>-185.2</v>
      </c>
      <c r="I17" s="245">
        <v>-185.2</v>
      </c>
      <c r="J17" s="245">
        <v>-186</v>
      </c>
      <c r="K17" s="271"/>
      <c r="N17" s="351"/>
      <c r="O17" s="351"/>
      <c r="P17" s="351"/>
      <c r="Q17" s="351">
        <f>F17-'[36]I. Фін результат'!F17</f>
        <v>-167.19999999999993</v>
      </c>
      <c r="R17" s="351">
        <f>G17-'[36]I. Фін результат'!G17</f>
        <v>-11.700000000000017</v>
      </c>
      <c r="S17" s="351">
        <f>H17-'[36]I. Фін результат'!H17</f>
        <v>-51.549999999999983</v>
      </c>
      <c r="T17" s="351">
        <f>I17-'[36]I. Фін результат'!I17</f>
        <v>-51.549999999999983</v>
      </c>
      <c r="U17" s="351">
        <f>J17-'[36]I. Фін результат'!J17</f>
        <v>-52.400000000000006</v>
      </c>
    </row>
    <row r="18" spans="1:21" s="252" customFormat="1" ht="29.25" customHeight="1">
      <c r="A18" s="267" t="s">
        <v>22</v>
      </c>
      <c r="B18" s="268">
        <v>1020</v>
      </c>
      <c r="C18" s="250">
        <f>SUM(C8,C9)</f>
        <v>-4851.8</v>
      </c>
      <c r="D18" s="250">
        <f t="shared" ref="D18:J18" si="1">SUM(D8,D9)</f>
        <v>-4806.1000000000004</v>
      </c>
      <c r="E18" s="250">
        <f t="shared" si="1"/>
        <v>-4806.1000000000004</v>
      </c>
      <c r="F18" s="250">
        <f>SUM(F8,F9)</f>
        <v>-6986.2000000000007</v>
      </c>
      <c r="G18" s="250">
        <f t="shared" si="1"/>
        <v>-1716.9</v>
      </c>
      <c r="H18" s="250">
        <f t="shared" si="1"/>
        <v>-1754.9</v>
      </c>
      <c r="I18" s="250">
        <f t="shared" si="1"/>
        <v>-1756.8</v>
      </c>
      <c r="J18" s="250">
        <f t="shared" si="1"/>
        <v>-1757.6</v>
      </c>
      <c r="K18" s="269"/>
      <c r="N18" s="351"/>
      <c r="O18" s="351"/>
      <c r="P18" s="351"/>
      <c r="Q18" s="351">
        <f>F18-'[36]I. Фін результат'!F18</f>
        <v>79.899999999998727</v>
      </c>
      <c r="R18" s="351">
        <f>G18-'[36]I. Фін результат'!G18</f>
        <v>-18.400000000000091</v>
      </c>
      <c r="S18" s="351">
        <f>H18-'[36]I. Фін результат'!H18</f>
        <v>36.75</v>
      </c>
      <c r="T18" s="351">
        <f>I18-'[36]I. Фін результат'!I18</f>
        <v>61.550000000000182</v>
      </c>
      <c r="U18" s="351">
        <f>J18-'[36]I. Фін результат'!J18</f>
        <v>0</v>
      </c>
    </row>
    <row r="19" spans="1:21" s="272" customFormat="1" ht="30.75" customHeight="1">
      <c r="A19" s="267" t="s">
        <v>156</v>
      </c>
      <c r="B19" s="273">
        <v>1030</v>
      </c>
      <c r="C19" s="250">
        <f>SUM(C20:C37,C39)</f>
        <v>-1654.1</v>
      </c>
      <c r="D19" s="250">
        <f>SUM(D20:D37,D39)</f>
        <v>-1606.6</v>
      </c>
      <c r="E19" s="250">
        <f>SUM(E20:E37,E39)</f>
        <v>-1606.6</v>
      </c>
      <c r="F19" s="250">
        <f t="shared" ref="F19:F72" si="2">SUM(G19:J19)</f>
        <v>-1636.1999999999998</v>
      </c>
      <c r="G19" s="250">
        <f>SUM(G20:G37,G39)</f>
        <v>-408.5</v>
      </c>
      <c r="H19" s="250">
        <f>SUM(H20:H37,H39)</f>
        <v>-410.5</v>
      </c>
      <c r="I19" s="250">
        <f>SUM(I20:I37,I39)</f>
        <v>-408.6</v>
      </c>
      <c r="J19" s="250">
        <f>SUM(J20:J37,J39)</f>
        <v>-408.6</v>
      </c>
      <c r="K19" s="269"/>
      <c r="N19" s="351"/>
      <c r="O19" s="351"/>
      <c r="P19" s="351"/>
      <c r="Q19" s="351">
        <f>F19-'[36]I. Фін результат'!F19</f>
        <v>-29.599999999999909</v>
      </c>
      <c r="R19" s="351">
        <f>G19-'[36]I. Фін результат'!G19</f>
        <v>-7.3999999999999773</v>
      </c>
      <c r="S19" s="351">
        <f>H19-'[36]I. Фін результат'!H19</f>
        <v>-7.2999999999999545</v>
      </c>
      <c r="T19" s="351">
        <f>I19-'[36]I. Фін результат'!I19</f>
        <v>-7.3999999999999773</v>
      </c>
      <c r="U19" s="351">
        <f>J19-'[36]I. Фін результат'!J19</f>
        <v>-7.5</v>
      </c>
    </row>
    <row r="20" spans="1:21" s="272" customFormat="1" ht="30.75" customHeight="1">
      <c r="A20" s="270" t="s">
        <v>89</v>
      </c>
      <c r="B20" s="248">
        <v>1031</v>
      </c>
      <c r="C20" s="245" t="s">
        <v>206</v>
      </c>
      <c r="D20" s="245" t="s">
        <v>206</v>
      </c>
      <c r="E20" s="245" t="s">
        <v>206</v>
      </c>
      <c r="F20" s="245">
        <f t="shared" si="2"/>
        <v>0</v>
      </c>
      <c r="G20" s="245" t="s">
        <v>206</v>
      </c>
      <c r="H20" s="245" t="s">
        <v>206</v>
      </c>
      <c r="I20" s="245" t="s">
        <v>206</v>
      </c>
      <c r="J20" s="245" t="s">
        <v>206</v>
      </c>
      <c r="K20" s="271"/>
      <c r="N20" s="351"/>
      <c r="O20" s="351"/>
      <c r="P20" s="351"/>
      <c r="Q20" s="351">
        <f>F20-'[36]I. Фін результат'!F20</f>
        <v>0</v>
      </c>
      <c r="R20" s="351" t="e">
        <f>G20-'[36]I. Фін результат'!G20</f>
        <v>#VALUE!</v>
      </c>
      <c r="S20" s="351" t="e">
        <f>H20-'[36]I. Фін результат'!H20</f>
        <v>#VALUE!</v>
      </c>
      <c r="T20" s="351" t="e">
        <f>I20-'[36]I. Фін результат'!I20</f>
        <v>#VALUE!</v>
      </c>
      <c r="U20" s="351" t="e">
        <f>J20-'[36]I. Фін результат'!J20</f>
        <v>#VALUE!</v>
      </c>
    </row>
    <row r="21" spans="1:21" s="272" customFormat="1" ht="30.75" customHeight="1">
      <c r="A21" s="270" t="s">
        <v>146</v>
      </c>
      <c r="B21" s="248">
        <v>1032</v>
      </c>
      <c r="C21" s="245" t="s">
        <v>206</v>
      </c>
      <c r="D21" s="245" t="s">
        <v>206</v>
      </c>
      <c r="E21" s="245" t="s">
        <v>206</v>
      </c>
      <c r="F21" s="245">
        <f t="shared" si="2"/>
        <v>0</v>
      </c>
      <c r="G21" s="245" t="s">
        <v>206</v>
      </c>
      <c r="H21" s="245" t="s">
        <v>206</v>
      </c>
      <c r="I21" s="245" t="s">
        <v>206</v>
      </c>
      <c r="J21" s="245" t="s">
        <v>206</v>
      </c>
      <c r="K21" s="271"/>
      <c r="N21" s="351"/>
      <c r="O21" s="351"/>
      <c r="P21" s="351"/>
      <c r="Q21" s="351">
        <f>F21-'[36]I. Фін результат'!F21</f>
        <v>0</v>
      </c>
      <c r="R21" s="351" t="e">
        <f>G21-'[36]I. Фін результат'!G21</f>
        <v>#VALUE!</v>
      </c>
      <c r="S21" s="351" t="e">
        <f>H21-'[36]I. Фін результат'!H21</f>
        <v>#VALUE!</v>
      </c>
      <c r="T21" s="351" t="e">
        <f>I21-'[36]I. Фін результат'!I21</f>
        <v>#VALUE!</v>
      </c>
      <c r="U21" s="351" t="e">
        <f>J21-'[36]I. Фін результат'!J21</f>
        <v>#VALUE!</v>
      </c>
    </row>
    <row r="22" spans="1:21" s="272" customFormat="1" ht="30.75" customHeight="1">
      <c r="A22" s="270" t="s">
        <v>21</v>
      </c>
      <c r="B22" s="248">
        <v>1033</v>
      </c>
      <c r="C22" s="245" t="s">
        <v>206</v>
      </c>
      <c r="D22" s="245" t="s">
        <v>206</v>
      </c>
      <c r="E22" s="245" t="s">
        <v>206</v>
      </c>
      <c r="F22" s="245">
        <f t="shared" si="2"/>
        <v>0</v>
      </c>
      <c r="G22" s="245" t="s">
        <v>206</v>
      </c>
      <c r="H22" s="245" t="s">
        <v>206</v>
      </c>
      <c r="I22" s="245" t="s">
        <v>206</v>
      </c>
      <c r="J22" s="245" t="s">
        <v>206</v>
      </c>
      <c r="K22" s="271"/>
      <c r="N22" s="351"/>
      <c r="O22" s="351"/>
      <c r="P22" s="351"/>
      <c r="Q22" s="351">
        <f>F22-'[36]I. Фін результат'!F22</f>
        <v>0</v>
      </c>
      <c r="R22" s="351" t="e">
        <f>G22-'[36]I. Фін результат'!G22</f>
        <v>#VALUE!</v>
      </c>
      <c r="S22" s="351" t="e">
        <f>H22-'[36]I. Фін результат'!H22</f>
        <v>#VALUE!</v>
      </c>
      <c r="T22" s="351" t="e">
        <f>I22-'[36]I. Фін результат'!I22</f>
        <v>#VALUE!</v>
      </c>
      <c r="U22" s="351" t="e">
        <f>J22-'[36]I. Фін результат'!J22</f>
        <v>#VALUE!</v>
      </c>
    </row>
    <row r="23" spans="1:21" s="272" customFormat="1" ht="30.75" customHeight="1">
      <c r="A23" s="270" t="s">
        <v>31</v>
      </c>
      <c r="B23" s="248">
        <v>1034</v>
      </c>
      <c r="C23" s="245" t="s">
        <v>206</v>
      </c>
      <c r="D23" s="245" t="s">
        <v>206</v>
      </c>
      <c r="E23" s="245" t="s">
        <v>206</v>
      </c>
      <c r="F23" s="245">
        <f t="shared" si="2"/>
        <v>0</v>
      </c>
      <c r="G23" s="245" t="s">
        <v>206</v>
      </c>
      <c r="H23" s="245" t="s">
        <v>206</v>
      </c>
      <c r="I23" s="245" t="s">
        <v>206</v>
      </c>
      <c r="J23" s="245" t="s">
        <v>206</v>
      </c>
      <c r="K23" s="271"/>
      <c r="N23" s="351"/>
      <c r="O23" s="351"/>
      <c r="P23" s="351"/>
      <c r="Q23" s="351">
        <f>F23-'[36]I. Фін результат'!F23</f>
        <v>0</v>
      </c>
      <c r="R23" s="351" t="e">
        <f>G23-'[36]I. Фін результат'!G23</f>
        <v>#VALUE!</v>
      </c>
      <c r="S23" s="351" t="e">
        <f>H23-'[36]I. Фін результат'!H23</f>
        <v>#VALUE!</v>
      </c>
      <c r="T23" s="351" t="e">
        <f>I23-'[36]I. Фін результат'!I23</f>
        <v>#VALUE!</v>
      </c>
      <c r="U23" s="351" t="e">
        <f>J23-'[36]I. Фін результат'!J23</f>
        <v>#VALUE!</v>
      </c>
    </row>
    <row r="24" spans="1:21" s="272" customFormat="1" ht="30.75" customHeight="1">
      <c r="A24" s="270" t="s">
        <v>32</v>
      </c>
      <c r="B24" s="248">
        <v>1035</v>
      </c>
      <c r="C24" s="245">
        <v>-30.9</v>
      </c>
      <c r="D24" s="245">
        <v>-15</v>
      </c>
      <c r="E24" s="245">
        <v>-15</v>
      </c>
      <c r="F24" s="245">
        <f t="shared" si="2"/>
        <v>-32.599999999999994</v>
      </c>
      <c r="G24" s="245">
        <v>-8.1</v>
      </c>
      <c r="H24" s="245">
        <v>-8.1</v>
      </c>
      <c r="I24" s="245">
        <v>-8.1999999999999993</v>
      </c>
      <c r="J24" s="245">
        <v>-8.1999999999999993</v>
      </c>
      <c r="K24" s="271"/>
      <c r="N24" s="351"/>
      <c r="O24" s="351"/>
      <c r="P24" s="351"/>
      <c r="Q24" s="351">
        <f>F24-'[36]I. Фін результат'!F24</f>
        <v>-17.599999999999994</v>
      </c>
      <c r="R24" s="351">
        <f>G24-'[36]I. Фін результат'!G24</f>
        <v>-4.3999999999999995</v>
      </c>
      <c r="S24" s="351">
        <f>H24-'[36]I. Фін результат'!H24</f>
        <v>-4.3</v>
      </c>
      <c r="T24" s="351">
        <f>I24-'[36]I. Фін результат'!I24</f>
        <v>-4.3999999999999995</v>
      </c>
      <c r="U24" s="351">
        <f>J24-'[36]I. Фін результат'!J24</f>
        <v>-4.4999999999999991</v>
      </c>
    </row>
    <row r="25" spans="1:21" s="272" customFormat="1" ht="30.75" customHeight="1">
      <c r="A25" s="270" t="s">
        <v>33</v>
      </c>
      <c r="B25" s="248">
        <v>1036</v>
      </c>
      <c r="C25" s="245">
        <v>-1280</v>
      </c>
      <c r="D25" s="245">
        <v>-1280</v>
      </c>
      <c r="E25" s="245">
        <v>-1280</v>
      </c>
      <c r="F25" s="245">
        <f t="shared" si="2"/>
        <v>-1280</v>
      </c>
      <c r="G25" s="245">
        <v>-320</v>
      </c>
      <c r="H25" s="245">
        <v>-320</v>
      </c>
      <c r="I25" s="245">
        <v>-320</v>
      </c>
      <c r="J25" s="245">
        <v>-320</v>
      </c>
      <c r="K25" s="271"/>
      <c r="N25" s="351"/>
      <c r="O25" s="351"/>
      <c r="P25" s="351"/>
      <c r="Q25" s="351">
        <f>F25-'[36]I. Фін результат'!F25</f>
        <v>0</v>
      </c>
      <c r="R25" s="351">
        <f>G25-'[36]I. Фін результат'!G25</f>
        <v>0</v>
      </c>
      <c r="S25" s="351">
        <f>H25-'[36]I. Фін результат'!H25</f>
        <v>0</v>
      </c>
      <c r="T25" s="351">
        <f>I25-'[36]I. Фін результат'!I25</f>
        <v>0</v>
      </c>
      <c r="U25" s="351">
        <f>J25-'[36]I. Фін результат'!J25</f>
        <v>0</v>
      </c>
    </row>
    <row r="26" spans="1:21" s="272" customFormat="1" ht="30.75" customHeight="1">
      <c r="A26" s="270" t="s">
        <v>34</v>
      </c>
      <c r="B26" s="248">
        <v>1037</v>
      </c>
      <c r="C26" s="245">
        <v>-281.60000000000002</v>
      </c>
      <c r="D26" s="245">
        <v>-281.60000000000002</v>
      </c>
      <c r="E26" s="245">
        <v>-281.60000000000002</v>
      </c>
      <c r="F26" s="245">
        <f t="shared" si="2"/>
        <v>-281.60000000000002</v>
      </c>
      <c r="G26" s="245">
        <v>-70.400000000000006</v>
      </c>
      <c r="H26" s="245">
        <v>-70.400000000000006</v>
      </c>
      <c r="I26" s="245">
        <v>-70.400000000000006</v>
      </c>
      <c r="J26" s="245">
        <v>-70.400000000000006</v>
      </c>
      <c r="K26" s="271"/>
      <c r="N26" s="351"/>
      <c r="O26" s="351"/>
      <c r="P26" s="351"/>
      <c r="Q26" s="351">
        <f>F26-'[36]I. Фін результат'!F26</f>
        <v>0</v>
      </c>
      <c r="R26" s="351">
        <f>G26-'[36]I. Фін результат'!G26</f>
        <v>0</v>
      </c>
      <c r="S26" s="351">
        <f>H26-'[36]I. Фін результат'!H26</f>
        <v>0</v>
      </c>
      <c r="T26" s="351">
        <f>I26-'[36]I. Фін результат'!I26</f>
        <v>0</v>
      </c>
      <c r="U26" s="351">
        <f>J26-'[36]I. Фін результат'!J26</f>
        <v>0</v>
      </c>
    </row>
    <row r="27" spans="1:21" s="272" customFormat="1" ht="47.25" customHeight="1">
      <c r="A27" s="270" t="s">
        <v>35</v>
      </c>
      <c r="B27" s="274">
        <v>1038</v>
      </c>
      <c r="C27" s="245">
        <v>-30</v>
      </c>
      <c r="D27" s="245">
        <v>-8</v>
      </c>
      <c r="E27" s="245">
        <v>-8</v>
      </c>
      <c r="F27" s="245">
        <f t="shared" si="2"/>
        <v>-20</v>
      </c>
      <c r="G27" s="245">
        <v>-5</v>
      </c>
      <c r="H27" s="245">
        <v>-5</v>
      </c>
      <c r="I27" s="245">
        <v>-5</v>
      </c>
      <c r="J27" s="245">
        <v>-5</v>
      </c>
      <c r="K27" s="271"/>
      <c r="N27" s="351"/>
      <c r="O27" s="351"/>
      <c r="P27" s="351"/>
      <c r="Q27" s="351">
        <f>F27-'[36]I. Фін результат'!F27</f>
        <v>-12</v>
      </c>
      <c r="R27" s="351">
        <f>G27-'[36]I. Фін результат'!G27</f>
        <v>-3</v>
      </c>
      <c r="S27" s="351">
        <f>H27-'[36]I. Фін результат'!H27</f>
        <v>-3</v>
      </c>
      <c r="T27" s="351">
        <f>I27-'[36]I. Фін результат'!I27</f>
        <v>-3</v>
      </c>
      <c r="U27" s="351">
        <f>J27-'[36]I. Фін результат'!J27</f>
        <v>-3</v>
      </c>
    </row>
    <row r="28" spans="1:21" s="272" customFormat="1" ht="51" customHeight="1">
      <c r="A28" s="270" t="s">
        <v>36</v>
      </c>
      <c r="B28" s="274">
        <v>1039</v>
      </c>
      <c r="C28" s="245" t="s">
        <v>206</v>
      </c>
      <c r="D28" s="245" t="s">
        <v>206</v>
      </c>
      <c r="E28" s="245" t="s">
        <v>206</v>
      </c>
      <c r="F28" s="245">
        <f t="shared" si="2"/>
        <v>0</v>
      </c>
      <c r="G28" s="245" t="s">
        <v>206</v>
      </c>
      <c r="H28" s="245" t="s">
        <v>206</v>
      </c>
      <c r="I28" s="245" t="s">
        <v>206</v>
      </c>
      <c r="J28" s="245" t="s">
        <v>206</v>
      </c>
      <c r="K28" s="271"/>
      <c r="N28" s="351"/>
      <c r="O28" s="351"/>
      <c r="P28" s="351"/>
      <c r="Q28" s="351">
        <f>F28-'[36]I. Фін результат'!F28</f>
        <v>0</v>
      </c>
      <c r="R28" s="351" t="e">
        <f>G28-'[36]I. Фін результат'!G28</f>
        <v>#VALUE!</v>
      </c>
      <c r="S28" s="351" t="e">
        <f>H28-'[36]I. Фін результат'!H28</f>
        <v>#VALUE!</v>
      </c>
      <c r="T28" s="351" t="e">
        <f>I28-'[36]I. Фін результат'!I28</f>
        <v>#VALUE!</v>
      </c>
      <c r="U28" s="351" t="e">
        <f>J28-'[36]I. Фін результат'!J28</f>
        <v>#VALUE!</v>
      </c>
    </row>
    <row r="29" spans="1:21" s="272" customFormat="1" ht="30.75" customHeight="1">
      <c r="A29" s="270" t="s">
        <v>37</v>
      </c>
      <c r="B29" s="248">
        <v>1040</v>
      </c>
      <c r="C29" s="245">
        <v>-1.6</v>
      </c>
      <c r="D29" s="245">
        <v>-2</v>
      </c>
      <c r="E29" s="245">
        <v>-2</v>
      </c>
      <c r="F29" s="245">
        <f t="shared" si="2"/>
        <v>-2</v>
      </c>
      <c r="G29" s="245" t="s">
        <v>206</v>
      </c>
      <c r="H29" s="245">
        <v>-2</v>
      </c>
      <c r="I29" s="245" t="s">
        <v>206</v>
      </c>
      <c r="J29" s="245" t="s">
        <v>206</v>
      </c>
      <c r="K29" s="271"/>
      <c r="N29" s="351"/>
      <c r="O29" s="351"/>
      <c r="P29" s="351"/>
      <c r="Q29" s="351">
        <f>F29-'[36]I. Фін результат'!F29</f>
        <v>0</v>
      </c>
      <c r="R29" s="351" t="e">
        <f>G29-'[36]I. Фін результат'!G29</f>
        <v>#VALUE!</v>
      </c>
      <c r="S29" s="351">
        <f>H29-'[36]I. Фін результат'!H29</f>
        <v>0</v>
      </c>
      <c r="T29" s="351" t="e">
        <f>I29-'[36]I. Фін результат'!I29</f>
        <v>#VALUE!</v>
      </c>
      <c r="U29" s="351" t="e">
        <f>J29-'[36]I. Фін результат'!J29</f>
        <v>#VALUE!</v>
      </c>
    </row>
    <row r="30" spans="1:21" s="272" customFormat="1" ht="30.75" customHeight="1">
      <c r="A30" s="270" t="s">
        <v>38</v>
      </c>
      <c r="B30" s="248">
        <v>1041</v>
      </c>
      <c r="C30" s="245" t="s">
        <v>206</v>
      </c>
      <c r="D30" s="245" t="s">
        <v>206</v>
      </c>
      <c r="E30" s="245" t="s">
        <v>206</v>
      </c>
      <c r="F30" s="245">
        <f t="shared" si="2"/>
        <v>0</v>
      </c>
      <c r="G30" s="245" t="s">
        <v>206</v>
      </c>
      <c r="H30" s="245" t="s">
        <v>206</v>
      </c>
      <c r="I30" s="245" t="s">
        <v>206</v>
      </c>
      <c r="J30" s="245" t="s">
        <v>206</v>
      </c>
      <c r="K30" s="271"/>
      <c r="N30" s="351"/>
      <c r="O30" s="351"/>
      <c r="P30" s="351"/>
      <c r="Q30" s="351">
        <f>F30-'[36]I. Фін результат'!F30</f>
        <v>0</v>
      </c>
      <c r="R30" s="351" t="e">
        <f>G30-'[36]I. Фін результат'!G30</f>
        <v>#VALUE!</v>
      </c>
      <c r="S30" s="351" t="e">
        <f>H30-'[36]I. Фін результат'!H30</f>
        <v>#VALUE!</v>
      </c>
      <c r="T30" s="351" t="e">
        <f>I30-'[36]I. Фін результат'!I30</f>
        <v>#VALUE!</v>
      </c>
      <c r="U30" s="351" t="e">
        <f>J30-'[36]I. Фін результат'!J30</f>
        <v>#VALUE!</v>
      </c>
    </row>
    <row r="31" spans="1:21" s="272" customFormat="1" ht="30.75" customHeight="1">
      <c r="A31" s="270" t="s">
        <v>39</v>
      </c>
      <c r="B31" s="248">
        <v>1042</v>
      </c>
      <c r="C31" s="245" t="s">
        <v>206</v>
      </c>
      <c r="D31" s="245" t="s">
        <v>206</v>
      </c>
      <c r="E31" s="245" t="s">
        <v>206</v>
      </c>
      <c r="F31" s="245">
        <f t="shared" si="2"/>
        <v>0</v>
      </c>
      <c r="G31" s="245" t="s">
        <v>206</v>
      </c>
      <c r="H31" s="245" t="s">
        <v>206</v>
      </c>
      <c r="I31" s="245" t="s">
        <v>206</v>
      </c>
      <c r="J31" s="245" t="s">
        <v>206</v>
      </c>
      <c r="K31" s="271"/>
      <c r="N31" s="351"/>
      <c r="O31" s="351"/>
      <c r="P31" s="351"/>
      <c r="Q31" s="351">
        <f>F31-'[36]I. Фін результат'!F31</f>
        <v>0</v>
      </c>
      <c r="R31" s="351" t="e">
        <f>G31-'[36]I. Фін результат'!G31</f>
        <v>#VALUE!</v>
      </c>
      <c r="S31" s="351" t="e">
        <f>H31-'[36]I. Фін результат'!H31</f>
        <v>#VALUE!</v>
      </c>
      <c r="T31" s="351" t="e">
        <f>I31-'[36]I. Фін результат'!I31</f>
        <v>#VALUE!</v>
      </c>
      <c r="U31" s="351" t="e">
        <f>J31-'[36]I. Фін результат'!J31</f>
        <v>#VALUE!</v>
      </c>
    </row>
    <row r="32" spans="1:21" s="272" customFormat="1" ht="30.75" customHeight="1">
      <c r="A32" s="270" t="s">
        <v>55</v>
      </c>
      <c r="B32" s="248">
        <v>1043</v>
      </c>
      <c r="C32" s="245" t="s">
        <v>206</v>
      </c>
      <c r="D32" s="245" t="s">
        <v>206</v>
      </c>
      <c r="E32" s="245" t="s">
        <v>206</v>
      </c>
      <c r="F32" s="245">
        <f t="shared" si="2"/>
        <v>0</v>
      </c>
      <c r="G32" s="245" t="s">
        <v>206</v>
      </c>
      <c r="H32" s="245" t="s">
        <v>206</v>
      </c>
      <c r="I32" s="245" t="s">
        <v>206</v>
      </c>
      <c r="J32" s="245" t="s">
        <v>206</v>
      </c>
      <c r="K32" s="271"/>
      <c r="N32" s="351"/>
      <c r="O32" s="351"/>
      <c r="P32" s="351"/>
      <c r="Q32" s="351">
        <f>F32-'[36]I. Фін результат'!F32</f>
        <v>0</v>
      </c>
      <c r="R32" s="351" t="e">
        <f>G32-'[36]I. Фін результат'!G32</f>
        <v>#VALUE!</v>
      </c>
      <c r="S32" s="351" t="e">
        <f>H32-'[36]I. Фін результат'!H32</f>
        <v>#VALUE!</v>
      </c>
      <c r="T32" s="351" t="e">
        <f>I32-'[36]I. Фін результат'!I32</f>
        <v>#VALUE!</v>
      </c>
      <c r="U32" s="351" t="e">
        <f>J32-'[36]I. Фін результат'!J32</f>
        <v>#VALUE!</v>
      </c>
    </row>
    <row r="33" spans="1:21" s="272" customFormat="1" ht="30.75" customHeight="1">
      <c r="A33" s="270" t="s">
        <v>40</v>
      </c>
      <c r="B33" s="248">
        <v>1044</v>
      </c>
      <c r="C33" s="245" t="s">
        <v>206</v>
      </c>
      <c r="D33" s="245" t="s">
        <v>206</v>
      </c>
      <c r="E33" s="245" t="s">
        <v>206</v>
      </c>
      <c r="F33" s="245">
        <f t="shared" si="2"/>
        <v>0</v>
      </c>
      <c r="G33" s="245" t="s">
        <v>206</v>
      </c>
      <c r="H33" s="245" t="s">
        <v>206</v>
      </c>
      <c r="I33" s="245" t="s">
        <v>206</v>
      </c>
      <c r="J33" s="245" t="s">
        <v>206</v>
      </c>
      <c r="K33" s="271"/>
      <c r="N33" s="351"/>
      <c r="O33" s="351"/>
      <c r="P33" s="351"/>
      <c r="Q33" s="351">
        <f>F33-'[36]I. Фін результат'!F33</f>
        <v>0</v>
      </c>
      <c r="R33" s="351" t="e">
        <f>G33-'[36]I. Фін результат'!G33</f>
        <v>#VALUE!</v>
      </c>
      <c r="S33" s="351" t="e">
        <f>H33-'[36]I. Фін результат'!H33</f>
        <v>#VALUE!</v>
      </c>
      <c r="T33" s="351" t="e">
        <f>I33-'[36]I. Фін результат'!I33</f>
        <v>#VALUE!</v>
      </c>
      <c r="U33" s="351" t="e">
        <f>J33-'[36]I. Фін результат'!J33</f>
        <v>#VALUE!</v>
      </c>
    </row>
    <row r="34" spans="1:21" s="272" customFormat="1" ht="30.75" customHeight="1">
      <c r="A34" s="270" t="s">
        <v>41</v>
      </c>
      <c r="B34" s="248">
        <v>1045</v>
      </c>
      <c r="C34" s="245" t="s">
        <v>206</v>
      </c>
      <c r="D34" s="245" t="s">
        <v>206</v>
      </c>
      <c r="E34" s="245" t="s">
        <v>206</v>
      </c>
      <c r="F34" s="245">
        <f t="shared" si="2"/>
        <v>0</v>
      </c>
      <c r="G34" s="245" t="s">
        <v>206</v>
      </c>
      <c r="H34" s="245" t="s">
        <v>206</v>
      </c>
      <c r="I34" s="245" t="s">
        <v>206</v>
      </c>
      <c r="J34" s="245" t="s">
        <v>206</v>
      </c>
      <c r="K34" s="271"/>
      <c r="N34" s="351"/>
      <c r="O34" s="351"/>
      <c r="P34" s="351"/>
      <c r="Q34" s="351">
        <f>F34-'[36]I. Фін результат'!F34</f>
        <v>0</v>
      </c>
      <c r="R34" s="351" t="e">
        <f>G34-'[36]I. Фін результат'!G34</f>
        <v>#VALUE!</v>
      </c>
      <c r="S34" s="351" t="e">
        <f>H34-'[36]I. Фін результат'!H34</f>
        <v>#VALUE!</v>
      </c>
      <c r="T34" s="351" t="e">
        <f>I34-'[36]I. Фін результат'!I34</f>
        <v>#VALUE!</v>
      </c>
      <c r="U34" s="351" t="e">
        <f>J34-'[36]I. Фін результат'!J34</f>
        <v>#VALUE!</v>
      </c>
    </row>
    <row r="35" spans="1:21" s="272" customFormat="1" ht="30.75" customHeight="1">
      <c r="A35" s="270" t="s">
        <v>42</v>
      </c>
      <c r="B35" s="248">
        <v>1046</v>
      </c>
      <c r="C35" s="245" t="s">
        <v>206</v>
      </c>
      <c r="D35" s="245" t="s">
        <v>206</v>
      </c>
      <c r="E35" s="245" t="s">
        <v>206</v>
      </c>
      <c r="F35" s="245">
        <f t="shared" si="2"/>
        <v>0</v>
      </c>
      <c r="G35" s="245" t="s">
        <v>206</v>
      </c>
      <c r="H35" s="245" t="s">
        <v>206</v>
      </c>
      <c r="I35" s="245" t="s">
        <v>206</v>
      </c>
      <c r="J35" s="245" t="s">
        <v>206</v>
      </c>
      <c r="K35" s="271"/>
      <c r="N35" s="351"/>
      <c r="O35" s="351"/>
      <c r="P35" s="351"/>
      <c r="Q35" s="351">
        <f>F35-'[36]I. Фін результат'!F35</f>
        <v>0</v>
      </c>
      <c r="R35" s="351" t="e">
        <f>G35-'[36]I. Фін результат'!G35</f>
        <v>#VALUE!</v>
      </c>
      <c r="S35" s="351" t="e">
        <f>H35-'[36]I. Фін результат'!H35</f>
        <v>#VALUE!</v>
      </c>
      <c r="T35" s="351" t="e">
        <f>I35-'[36]I. Фін результат'!I35</f>
        <v>#VALUE!</v>
      </c>
      <c r="U35" s="351" t="e">
        <f>J35-'[36]I. Фін результат'!J35</f>
        <v>#VALUE!</v>
      </c>
    </row>
    <row r="36" spans="1:21" s="272" customFormat="1" ht="30.75" customHeight="1">
      <c r="A36" s="270" t="s">
        <v>43</v>
      </c>
      <c r="B36" s="248">
        <v>1047</v>
      </c>
      <c r="C36" s="245" t="s">
        <v>206</v>
      </c>
      <c r="D36" s="245" t="s">
        <v>206</v>
      </c>
      <c r="E36" s="245" t="s">
        <v>206</v>
      </c>
      <c r="F36" s="245">
        <f t="shared" si="2"/>
        <v>0</v>
      </c>
      <c r="G36" s="245" t="s">
        <v>206</v>
      </c>
      <c r="H36" s="245" t="s">
        <v>206</v>
      </c>
      <c r="I36" s="245" t="s">
        <v>206</v>
      </c>
      <c r="J36" s="245" t="s">
        <v>206</v>
      </c>
      <c r="K36" s="271"/>
      <c r="N36" s="351"/>
      <c r="O36" s="351"/>
      <c r="P36" s="351"/>
      <c r="Q36" s="351">
        <f>F36-'[36]I. Фін результат'!F36</f>
        <v>0</v>
      </c>
      <c r="R36" s="351" t="e">
        <f>G36-'[36]I. Фін результат'!G36</f>
        <v>#VALUE!</v>
      </c>
      <c r="S36" s="351" t="e">
        <f>H36-'[36]I. Фін результат'!H36</f>
        <v>#VALUE!</v>
      </c>
      <c r="T36" s="351" t="e">
        <f>I36-'[36]I. Фін результат'!I36</f>
        <v>#VALUE!</v>
      </c>
      <c r="U36" s="351" t="e">
        <f>J36-'[36]I. Фін результат'!J36</f>
        <v>#VALUE!</v>
      </c>
    </row>
    <row r="37" spans="1:21" s="272" customFormat="1" ht="57" customHeight="1">
      <c r="A37" s="270" t="s">
        <v>67</v>
      </c>
      <c r="B37" s="248">
        <v>1048</v>
      </c>
      <c r="C37" s="245" t="s">
        <v>206</v>
      </c>
      <c r="D37" s="245" t="s">
        <v>206</v>
      </c>
      <c r="E37" s="245" t="s">
        <v>206</v>
      </c>
      <c r="F37" s="245">
        <f t="shared" si="2"/>
        <v>0</v>
      </c>
      <c r="G37" s="245" t="s">
        <v>206</v>
      </c>
      <c r="H37" s="245" t="s">
        <v>206</v>
      </c>
      <c r="I37" s="245" t="s">
        <v>206</v>
      </c>
      <c r="J37" s="245" t="s">
        <v>206</v>
      </c>
      <c r="K37" s="271"/>
      <c r="N37" s="351"/>
      <c r="O37" s="351"/>
      <c r="P37" s="351"/>
      <c r="Q37" s="351">
        <f>F37-'[36]I. Фін результат'!F37</f>
        <v>0</v>
      </c>
      <c r="R37" s="351" t="e">
        <f>G37-'[36]I. Фін результат'!G37</f>
        <v>#VALUE!</v>
      </c>
      <c r="S37" s="351" t="e">
        <f>H37-'[36]I. Фін результат'!H37</f>
        <v>#VALUE!</v>
      </c>
      <c r="T37" s="351" t="e">
        <f>I37-'[36]I. Фін результат'!I37</f>
        <v>#VALUE!</v>
      </c>
      <c r="U37" s="351" t="e">
        <f>J37-'[36]I. Фін результат'!J37</f>
        <v>#VALUE!</v>
      </c>
    </row>
    <row r="38" spans="1:21" s="272" customFormat="1" ht="30.75" customHeight="1">
      <c r="A38" s="270" t="s">
        <v>44</v>
      </c>
      <c r="B38" s="248" t="s">
        <v>400</v>
      </c>
      <c r="C38" s="245" t="s">
        <v>206</v>
      </c>
      <c r="D38" s="245" t="s">
        <v>206</v>
      </c>
      <c r="E38" s="245" t="s">
        <v>206</v>
      </c>
      <c r="F38" s="245">
        <f t="shared" si="2"/>
        <v>0</v>
      </c>
      <c r="G38" s="245" t="s">
        <v>206</v>
      </c>
      <c r="H38" s="245" t="s">
        <v>206</v>
      </c>
      <c r="I38" s="245" t="s">
        <v>206</v>
      </c>
      <c r="J38" s="245" t="s">
        <v>206</v>
      </c>
      <c r="K38" s="271"/>
      <c r="N38" s="351"/>
      <c r="O38" s="351"/>
      <c r="P38" s="351"/>
      <c r="Q38" s="351">
        <f>F38-'[36]I. Фін результат'!F38</f>
        <v>0</v>
      </c>
      <c r="R38" s="351" t="e">
        <f>G38-'[36]I. Фін результат'!G38</f>
        <v>#VALUE!</v>
      </c>
      <c r="S38" s="351" t="e">
        <f>H38-'[36]I. Фін результат'!H38</f>
        <v>#VALUE!</v>
      </c>
      <c r="T38" s="351" t="e">
        <f>I38-'[36]I. Фін результат'!I38</f>
        <v>#VALUE!</v>
      </c>
      <c r="U38" s="351" t="e">
        <f>J38-'[36]I. Фін результат'!J38</f>
        <v>#VALUE!</v>
      </c>
    </row>
    <row r="39" spans="1:21" s="272" customFormat="1" ht="30.75" customHeight="1">
      <c r="A39" s="270" t="s">
        <v>92</v>
      </c>
      <c r="B39" s="248">
        <v>1049</v>
      </c>
      <c r="C39" s="327">
        <v>-30</v>
      </c>
      <c r="D39" s="327">
        <v>-20</v>
      </c>
      <c r="E39" s="327">
        <v>-20</v>
      </c>
      <c r="F39" s="327">
        <f t="shared" si="2"/>
        <v>-20</v>
      </c>
      <c r="G39" s="245">
        <v>-5</v>
      </c>
      <c r="H39" s="245">
        <v>-5</v>
      </c>
      <c r="I39" s="245">
        <v>-5</v>
      </c>
      <c r="J39" s="245">
        <v>-5</v>
      </c>
      <c r="K39" s="271"/>
      <c r="N39" s="351"/>
      <c r="O39" s="351"/>
      <c r="P39" s="351"/>
      <c r="Q39" s="351">
        <f>F39-'[36]I. Фін результат'!F39</f>
        <v>0</v>
      </c>
      <c r="R39" s="351">
        <f>G39-'[36]I. Фін результат'!G39</f>
        <v>0</v>
      </c>
      <c r="S39" s="351">
        <f>H39-'[36]I. Фін результат'!H39</f>
        <v>0</v>
      </c>
      <c r="T39" s="351">
        <f>I39-'[36]I. Фін результат'!I39</f>
        <v>0</v>
      </c>
      <c r="U39" s="351">
        <f>J39-'[36]I. Фін результат'!J39</f>
        <v>0</v>
      </c>
    </row>
    <row r="40" spans="1:21" s="272" customFormat="1" ht="30.75" customHeight="1">
      <c r="A40" s="267" t="s">
        <v>157</v>
      </c>
      <c r="B40" s="273">
        <v>1060</v>
      </c>
      <c r="C40" s="250">
        <f>SUM(C41:C47)</f>
        <v>-97.6</v>
      </c>
      <c r="D40" s="250">
        <f t="shared" ref="D40:J40" si="3">SUM(D41:D47)</f>
        <v>-101.6</v>
      </c>
      <c r="E40" s="250">
        <f t="shared" si="3"/>
        <v>-101.6</v>
      </c>
      <c r="F40" s="250">
        <f t="shared" si="2"/>
        <v>-128.4</v>
      </c>
      <c r="G40" s="250">
        <f t="shared" si="3"/>
        <v>-32.1</v>
      </c>
      <c r="H40" s="250">
        <f t="shared" si="3"/>
        <v>-32.1</v>
      </c>
      <c r="I40" s="250">
        <f t="shared" si="3"/>
        <v>-32.1</v>
      </c>
      <c r="J40" s="250">
        <f t="shared" si="3"/>
        <v>-32.1</v>
      </c>
      <c r="K40" s="269"/>
      <c r="N40" s="351"/>
      <c r="O40" s="351"/>
      <c r="P40" s="351"/>
      <c r="Q40" s="351">
        <f>F40-'[36]I. Фін результат'!F40</f>
        <v>-26.800000000000011</v>
      </c>
      <c r="R40" s="351">
        <f>G40-'[36]I. Фін результат'!G40</f>
        <v>-6.7000000000000028</v>
      </c>
      <c r="S40" s="351">
        <f>H40-'[36]I. Фін результат'!H40</f>
        <v>-6.7000000000000028</v>
      </c>
      <c r="T40" s="351">
        <f>I40-'[36]I. Фін результат'!I40</f>
        <v>-6.7000000000000028</v>
      </c>
      <c r="U40" s="351">
        <f>J40-'[36]I. Фін результат'!J40</f>
        <v>-6.7000000000000028</v>
      </c>
    </row>
    <row r="41" spans="1:21" s="272" customFormat="1" ht="30.75" customHeight="1">
      <c r="A41" s="270" t="s">
        <v>128</v>
      </c>
      <c r="B41" s="248">
        <v>1061</v>
      </c>
      <c r="C41" s="245" t="s">
        <v>206</v>
      </c>
      <c r="D41" s="245" t="s">
        <v>206</v>
      </c>
      <c r="E41" s="245" t="s">
        <v>206</v>
      </c>
      <c r="F41" s="245">
        <f t="shared" si="2"/>
        <v>0</v>
      </c>
      <c r="G41" s="245" t="s">
        <v>206</v>
      </c>
      <c r="H41" s="245" t="s">
        <v>206</v>
      </c>
      <c r="I41" s="245" t="s">
        <v>206</v>
      </c>
      <c r="J41" s="245" t="s">
        <v>206</v>
      </c>
      <c r="K41" s="271"/>
      <c r="N41" s="351"/>
      <c r="O41" s="351"/>
      <c r="P41" s="351"/>
      <c r="Q41" s="351">
        <f>F41-'[36]I. Фін результат'!F41</f>
        <v>0</v>
      </c>
      <c r="R41" s="351" t="e">
        <f>G41-'[36]I. Фін результат'!G41</f>
        <v>#VALUE!</v>
      </c>
      <c r="S41" s="351" t="e">
        <f>H41-'[36]I. Фін результат'!H41</f>
        <v>#VALUE!</v>
      </c>
      <c r="T41" s="351" t="e">
        <f>I41-'[36]I. Фін результат'!I41</f>
        <v>#VALUE!</v>
      </c>
      <c r="U41" s="351" t="e">
        <f>J41-'[36]I. Фін результат'!J41</f>
        <v>#VALUE!</v>
      </c>
    </row>
    <row r="42" spans="1:21" s="272" customFormat="1" ht="30.75" customHeight="1">
      <c r="A42" s="270" t="s">
        <v>129</v>
      </c>
      <c r="B42" s="248">
        <v>1062</v>
      </c>
      <c r="C42" s="245" t="s">
        <v>206</v>
      </c>
      <c r="D42" s="245" t="s">
        <v>206</v>
      </c>
      <c r="E42" s="245" t="s">
        <v>206</v>
      </c>
      <c r="F42" s="245">
        <f t="shared" si="2"/>
        <v>0</v>
      </c>
      <c r="G42" s="245" t="s">
        <v>206</v>
      </c>
      <c r="H42" s="245" t="s">
        <v>206</v>
      </c>
      <c r="I42" s="245" t="s">
        <v>206</v>
      </c>
      <c r="J42" s="245" t="s">
        <v>206</v>
      </c>
      <c r="K42" s="271"/>
      <c r="N42" s="351"/>
      <c r="O42" s="351"/>
      <c r="P42" s="351"/>
      <c r="Q42" s="351">
        <f>F42-'[36]I. Фін результат'!F42</f>
        <v>0</v>
      </c>
      <c r="R42" s="351" t="e">
        <f>G42-'[36]I. Фін результат'!G42</f>
        <v>#VALUE!</v>
      </c>
      <c r="S42" s="351" t="e">
        <f>H42-'[36]I. Фін результат'!H42</f>
        <v>#VALUE!</v>
      </c>
      <c r="T42" s="351" t="e">
        <f>I42-'[36]I. Фін результат'!I42</f>
        <v>#VALUE!</v>
      </c>
      <c r="U42" s="351" t="e">
        <f>J42-'[36]I. Фін результат'!J42</f>
        <v>#VALUE!</v>
      </c>
    </row>
    <row r="43" spans="1:21" s="272" customFormat="1" ht="30.75" customHeight="1">
      <c r="A43" s="270" t="s">
        <v>33</v>
      </c>
      <c r="B43" s="248">
        <v>1063</v>
      </c>
      <c r="C43" s="245">
        <v>-80</v>
      </c>
      <c r="D43" s="245">
        <v>-80</v>
      </c>
      <c r="E43" s="245">
        <v>-80</v>
      </c>
      <c r="F43" s="245">
        <f t="shared" si="2"/>
        <v>-102</v>
      </c>
      <c r="G43" s="245">
        <v>-25.5</v>
      </c>
      <c r="H43" s="245">
        <v>-25.5</v>
      </c>
      <c r="I43" s="245">
        <v>-25.5</v>
      </c>
      <c r="J43" s="245">
        <v>-25.5</v>
      </c>
      <c r="K43" s="271"/>
      <c r="N43" s="351"/>
      <c r="O43" s="351"/>
      <c r="P43" s="351"/>
      <c r="Q43" s="351">
        <f>F43-'[36]I. Фін результат'!F43</f>
        <v>-22</v>
      </c>
      <c r="R43" s="351">
        <f>G43-'[36]I. Фін результат'!G43</f>
        <v>-5.5</v>
      </c>
      <c r="S43" s="351">
        <f>H43-'[36]I. Фін результат'!H43</f>
        <v>-5.5</v>
      </c>
      <c r="T43" s="351">
        <f>I43-'[36]I. Фін результат'!I43</f>
        <v>-5.5</v>
      </c>
      <c r="U43" s="351">
        <f>J43-'[36]I. Фін результат'!J43</f>
        <v>-5.5</v>
      </c>
    </row>
    <row r="44" spans="1:21" s="272" customFormat="1" ht="30.75" customHeight="1">
      <c r="A44" s="270" t="s">
        <v>34</v>
      </c>
      <c r="B44" s="248">
        <v>1064</v>
      </c>
      <c r="C44" s="245">
        <v>-17.600000000000001</v>
      </c>
      <c r="D44" s="245">
        <v>-17.600000000000001</v>
      </c>
      <c r="E44" s="245">
        <v>-17.600000000000001</v>
      </c>
      <c r="F44" s="245">
        <f t="shared" si="2"/>
        <v>-22.4</v>
      </c>
      <c r="G44" s="245">
        <v>-5.6</v>
      </c>
      <c r="H44" s="245">
        <v>-5.6</v>
      </c>
      <c r="I44" s="245">
        <v>-5.6</v>
      </c>
      <c r="J44" s="245">
        <v>-5.6</v>
      </c>
      <c r="K44" s="271"/>
      <c r="N44" s="351"/>
      <c r="O44" s="351"/>
      <c r="P44" s="351"/>
      <c r="Q44" s="351">
        <f>F44-'[36]I. Фін результат'!F44</f>
        <v>-4.7999999999999972</v>
      </c>
      <c r="R44" s="351">
        <f>G44-'[36]I. Фін результат'!G44</f>
        <v>-1.1999999999999993</v>
      </c>
      <c r="S44" s="351">
        <f>H44-'[36]I. Фін результат'!H44</f>
        <v>-1.1999999999999993</v>
      </c>
      <c r="T44" s="351">
        <f>I44-'[36]I. Фін результат'!I44</f>
        <v>-1.1999999999999993</v>
      </c>
      <c r="U44" s="351">
        <f>J44-'[36]I. Фін результат'!J44</f>
        <v>-1.1999999999999993</v>
      </c>
    </row>
    <row r="45" spans="1:21" s="272" customFormat="1" ht="30.75" customHeight="1">
      <c r="A45" s="270" t="s">
        <v>54</v>
      </c>
      <c r="B45" s="248">
        <v>1065</v>
      </c>
      <c r="C45" s="245" t="s">
        <v>206</v>
      </c>
      <c r="D45" s="245">
        <v>-4</v>
      </c>
      <c r="E45" s="245">
        <v>-4</v>
      </c>
      <c r="F45" s="245">
        <f t="shared" si="2"/>
        <v>-4</v>
      </c>
      <c r="G45" s="245">
        <v>-1</v>
      </c>
      <c r="H45" s="245">
        <v>-1</v>
      </c>
      <c r="I45" s="245">
        <v>-1</v>
      </c>
      <c r="J45" s="245">
        <v>-1</v>
      </c>
      <c r="K45" s="271"/>
      <c r="N45" s="351"/>
      <c r="O45" s="351"/>
      <c r="P45" s="351"/>
      <c r="Q45" s="351">
        <f>F45-'[36]I. Фін результат'!F45</f>
        <v>0</v>
      </c>
      <c r="R45" s="351">
        <f>G45-'[36]I. Фін результат'!G45</f>
        <v>0</v>
      </c>
      <c r="S45" s="351">
        <f>H45-'[36]I. Фін результат'!H45</f>
        <v>0</v>
      </c>
      <c r="T45" s="351">
        <f>I45-'[36]I. Фін результат'!I45</f>
        <v>0</v>
      </c>
      <c r="U45" s="351">
        <f>J45-'[36]I. Фін результат'!J45</f>
        <v>0</v>
      </c>
    </row>
    <row r="46" spans="1:21" s="272" customFormat="1" ht="30.75" customHeight="1">
      <c r="A46" s="270" t="s">
        <v>70</v>
      </c>
      <c r="B46" s="248">
        <v>1066</v>
      </c>
      <c r="C46" s="245" t="s">
        <v>206</v>
      </c>
      <c r="D46" s="245" t="s">
        <v>206</v>
      </c>
      <c r="E46" s="245" t="s">
        <v>206</v>
      </c>
      <c r="F46" s="245">
        <f t="shared" si="2"/>
        <v>0</v>
      </c>
      <c r="G46" s="245" t="s">
        <v>206</v>
      </c>
      <c r="H46" s="245" t="s">
        <v>206</v>
      </c>
      <c r="I46" s="245" t="s">
        <v>206</v>
      </c>
      <c r="J46" s="245" t="s">
        <v>206</v>
      </c>
      <c r="K46" s="271"/>
      <c r="N46" s="351"/>
      <c r="O46" s="351"/>
      <c r="P46" s="351"/>
      <c r="Q46" s="351">
        <f>F46-'[36]I. Фін результат'!F46</f>
        <v>0</v>
      </c>
      <c r="R46" s="351" t="e">
        <f>G46-'[36]I. Фін результат'!G46</f>
        <v>#VALUE!</v>
      </c>
      <c r="S46" s="351" t="e">
        <f>H46-'[36]I. Фін результат'!H46</f>
        <v>#VALUE!</v>
      </c>
      <c r="T46" s="351" t="e">
        <f>I46-'[36]I. Фін результат'!I46</f>
        <v>#VALUE!</v>
      </c>
      <c r="U46" s="351" t="e">
        <f>J46-'[36]I. Фін результат'!J46</f>
        <v>#VALUE!</v>
      </c>
    </row>
    <row r="47" spans="1:21" s="272" customFormat="1" ht="30.75" customHeight="1">
      <c r="A47" s="270" t="s">
        <v>100</v>
      </c>
      <c r="B47" s="248">
        <v>1067</v>
      </c>
      <c r="C47" s="245" t="s">
        <v>206</v>
      </c>
      <c r="D47" s="245" t="s">
        <v>206</v>
      </c>
      <c r="E47" s="245" t="s">
        <v>206</v>
      </c>
      <c r="F47" s="245">
        <f>SUM(G47:J47)</f>
        <v>0</v>
      </c>
      <c r="G47" s="245" t="s">
        <v>206</v>
      </c>
      <c r="H47" s="245" t="s">
        <v>206</v>
      </c>
      <c r="I47" s="245" t="s">
        <v>206</v>
      </c>
      <c r="J47" s="245" t="s">
        <v>206</v>
      </c>
      <c r="K47" s="271"/>
      <c r="N47" s="351"/>
      <c r="O47" s="351"/>
      <c r="P47" s="351"/>
      <c r="Q47" s="351">
        <f>F47-'[36]I. Фін результат'!F47</f>
        <v>0</v>
      </c>
      <c r="R47" s="351" t="e">
        <f>G47-'[36]I. Фін результат'!G47</f>
        <v>#VALUE!</v>
      </c>
      <c r="S47" s="351" t="e">
        <f>H47-'[36]I. Фін результат'!H47</f>
        <v>#VALUE!</v>
      </c>
      <c r="T47" s="351" t="e">
        <f>I47-'[36]I. Фін результат'!I47</f>
        <v>#VALUE!</v>
      </c>
      <c r="U47" s="351" t="e">
        <f>J47-'[36]I. Фін результат'!J47</f>
        <v>#VALUE!</v>
      </c>
    </row>
    <row r="48" spans="1:21" s="272" customFormat="1" ht="30.75" customHeight="1">
      <c r="A48" s="267" t="s">
        <v>250</v>
      </c>
      <c r="B48" s="273">
        <v>1070</v>
      </c>
      <c r="C48" s="250">
        <f>SUM(C49:C51)</f>
        <v>6418.1</v>
      </c>
      <c r="D48" s="250">
        <f t="shared" ref="D48:J48" si="4">SUM(D49:D51)</f>
        <v>6415.3</v>
      </c>
      <c r="E48" s="250">
        <f t="shared" si="4"/>
        <v>6415.3</v>
      </c>
      <c r="F48" s="250">
        <f t="shared" si="2"/>
        <v>8600.7999999999993</v>
      </c>
      <c r="G48" s="250">
        <f t="shared" si="4"/>
        <v>2120</v>
      </c>
      <c r="H48" s="250">
        <f t="shared" si="4"/>
        <v>2160</v>
      </c>
      <c r="I48" s="250">
        <f t="shared" si="4"/>
        <v>2160</v>
      </c>
      <c r="J48" s="250">
        <f t="shared" si="4"/>
        <v>2160.8000000000002</v>
      </c>
      <c r="K48" s="269"/>
      <c r="N48" s="351"/>
      <c r="O48" s="351"/>
      <c r="P48" s="351"/>
      <c r="Q48" s="351">
        <f>F48-'[36]I. Фін результат'!F48</f>
        <v>-74.5</v>
      </c>
      <c r="R48" s="351">
        <f>G48-'[36]I. Фін результат'!G48</f>
        <v>20</v>
      </c>
      <c r="S48" s="351">
        <f>H48-'[36]I. Фін результат'!H48</f>
        <v>-35.300000000000182</v>
      </c>
      <c r="T48" s="351">
        <f>I48-'[36]I. Фін результат'!I48</f>
        <v>-60</v>
      </c>
      <c r="U48" s="351">
        <f>J48-'[36]I. Фін результат'!J48</f>
        <v>0.8000000000001819</v>
      </c>
    </row>
    <row r="49" spans="1:21" s="272" customFormat="1" ht="30.75" customHeight="1">
      <c r="A49" s="270" t="s">
        <v>153</v>
      </c>
      <c r="B49" s="248">
        <v>1071</v>
      </c>
      <c r="C49" s="245">
        <v>0</v>
      </c>
      <c r="D49" s="245">
        <v>0</v>
      </c>
      <c r="E49" s="245">
        <v>0</v>
      </c>
      <c r="F49" s="245">
        <f t="shared" ref="F49:F56" si="5">SUM(G49:J49)</f>
        <v>0</v>
      </c>
      <c r="G49" s="245">
        <v>0</v>
      </c>
      <c r="H49" s="245">
        <v>0</v>
      </c>
      <c r="I49" s="245">
        <v>0</v>
      </c>
      <c r="J49" s="245">
        <v>0</v>
      </c>
      <c r="K49" s="271"/>
      <c r="N49" s="351"/>
      <c r="O49" s="351"/>
      <c r="P49" s="351"/>
      <c r="Q49" s="351">
        <f>F49-'[36]I. Фін результат'!F49</f>
        <v>0</v>
      </c>
      <c r="R49" s="351">
        <f>G49-'[36]I. Фін результат'!G49</f>
        <v>0</v>
      </c>
      <c r="S49" s="351">
        <f>H49-'[36]I. Фін результат'!H49</f>
        <v>0</v>
      </c>
      <c r="T49" s="351">
        <f>I49-'[36]I. Фін результат'!I49</f>
        <v>0</v>
      </c>
      <c r="U49" s="351">
        <f>J49-'[36]I. Фін результат'!J49</f>
        <v>0</v>
      </c>
    </row>
    <row r="50" spans="1:21" s="272" customFormat="1" ht="30.75" customHeight="1">
      <c r="A50" s="270" t="s">
        <v>251</v>
      </c>
      <c r="B50" s="248">
        <v>1072</v>
      </c>
      <c r="C50" s="245">
        <v>0</v>
      </c>
      <c r="D50" s="245">
        <v>0</v>
      </c>
      <c r="E50" s="245">
        <v>0</v>
      </c>
      <c r="F50" s="245">
        <f t="shared" si="5"/>
        <v>0</v>
      </c>
      <c r="G50" s="245">
        <v>0</v>
      </c>
      <c r="H50" s="245">
        <v>0</v>
      </c>
      <c r="I50" s="245">
        <v>0</v>
      </c>
      <c r="J50" s="245">
        <v>0</v>
      </c>
      <c r="K50" s="271"/>
      <c r="N50" s="351"/>
      <c r="O50" s="351"/>
      <c r="P50" s="351"/>
      <c r="Q50" s="351">
        <f>F50-'[36]I. Фін результат'!F50</f>
        <v>0</v>
      </c>
      <c r="R50" s="351">
        <f>G50-'[36]I. Фін результат'!G50</f>
        <v>0</v>
      </c>
      <c r="S50" s="351">
        <f>H50-'[36]I. Фін результат'!H50</f>
        <v>0</v>
      </c>
      <c r="T50" s="351">
        <f>I50-'[36]I. Фін результат'!I50</f>
        <v>0</v>
      </c>
      <c r="U50" s="351">
        <f>J50-'[36]I. Фін результат'!J50</f>
        <v>0</v>
      </c>
    </row>
    <row r="51" spans="1:21" s="272" customFormat="1" ht="30.75" customHeight="1">
      <c r="A51" s="270" t="s">
        <v>465</v>
      </c>
      <c r="B51" s="248">
        <v>1073</v>
      </c>
      <c r="C51" s="245">
        <v>6418.1</v>
      </c>
      <c r="D51" s="245">
        <v>6415.3</v>
      </c>
      <c r="E51" s="245">
        <v>6415.3</v>
      </c>
      <c r="F51" s="315">
        <f t="shared" si="5"/>
        <v>8600.7999999999993</v>
      </c>
      <c r="G51" s="315">
        <v>2120</v>
      </c>
      <c r="H51" s="315">
        <v>2160</v>
      </c>
      <c r="I51" s="315">
        <v>2160</v>
      </c>
      <c r="J51" s="315">
        <v>2160.8000000000002</v>
      </c>
      <c r="K51" s="271"/>
      <c r="N51" s="351"/>
      <c r="O51" s="351"/>
      <c r="P51" s="351"/>
      <c r="Q51" s="351">
        <f>F51-'[36]I. Фін результат'!F51</f>
        <v>-74.5</v>
      </c>
      <c r="R51" s="351">
        <f>G51-'[36]I. Фін результат'!G51</f>
        <v>20</v>
      </c>
      <c r="S51" s="351">
        <f>H51-'[36]I. Фін результат'!H51</f>
        <v>-35.300000000000182</v>
      </c>
      <c r="T51" s="351">
        <f>I51-'[36]I. Фін результат'!I51</f>
        <v>-60</v>
      </c>
      <c r="U51" s="351">
        <f>J51-'[36]I. Фін результат'!J51</f>
        <v>0.8000000000001819</v>
      </c>
    </row>
    <row r="52" spans="1:21" s="272" customFormat="1" ht="30.75" customHeight="1">
      <c r="A52" s="267" t="s">
        <v>72</v>
      </c>
      <c r="B52" s="273">
        <v>1080</v>
      </c>
      <c r="C52" s="250">
        <f>SUM(C53:C58)</f>
        <v>0</v>
      </c>
      <c r="D52" s="250">
        <f>SUM(D53:D58)</f>
        <v>0</v>
      </c>
      <c r="E52" s="250">
        <f>SUM(E53:E58)</f>
        <v>0</v>
      </c>
      <c r="F52" s="250">
        <f t="shared" si="2"/>
        <v>0</v>
      </c>
      <c r="G52" s="250">
        <f>SUM(G53:G58)</f>
        <v>0</v>
      </c>
      <c r="H52" s="250">
        <f>SUM(H53:H58)</f>
        <v>0</v>
      </c>
      <c r="I52" s="250">
        <f>SUM(I53:I58)</f>
        <v>0</v>
      </c>
      <c r="J52" s="250">
        <f>SUM(J53:J58)</f>
        <v>0</v>
      </c>
      <c r="K52" s="269"/>
      <c r="N52" s="351"/>
      <c r="O52" s="351"/>
      <c r="P52" s="351"/>
      <c r="Q52" s="351">
        <f>F52-'[36]I. Фін результат'!F52</f>
        <v>0</v>
      </c>
      <c r="R52" s="351">
        <f>G52-'[36]I. Фін результат'!G52</f>
        <v>0</v>
      </c>
      <c r="S52" s="351">
        <f>H52-'[36]I. Фін результат'!H52</f>
        <v>0</v>
      </c>
      <c r="T52" s="351">
        <f>I52-'[36]I. Фін результат'!I52</f>
        <v>0</v>
      </c>
      <c r="U52" s="351">
        <f>J52-'[36]I. Фін результат'!J52</f>
        <v>0</v>
      </c>
    </row>
    <row r="53" spans="1:21" s="272" customFormat="1" ht="30.75" customHeight="1">
      <c r="A53" s="270" t="s">
        <v>153</v>
      </c>
      <c r="B53" s="248">
        <v>1081</v>
      </c>
      <c r="C53" s="245">
        <v>0</v>
      </c>
      <c r="D53" s="245">
        <v>0</v>
      </c>
      <c r="E53" s="245">
        <v>0</v>
      </c>
      <c r="F53" s="245">
        <f t="shared" si="5"/>
        <v>0</v>
      </c>
      <c r="G53" s="245">
        <v>0</v>
      </c>
      <c r="H53" s="245">
        <v>0</v>
      </c>
      <c r="I53" s="245">
        <v>0</v>
      </c>
      <c r="J53" s="245">
        <v>0</v>
      </c>
      <c r="K53" s="271"/>
      <c r="N53" s="351"/>
      <c r="O53" s="351"/>
      <c r="P53" s="351"/>
      <c r="Q53" s="351">
        <f>F53-'[36]I. Фін результат'!F53</f>
        <v>0</v>
      </c>
      <c r="R53" s="351">
        <f>G53-'[36]I. Фін результат'!G53</f>
        <v>0</v>
      </c>
      <c r="S53" s="351">
        <f>H53-'[36]I. Фін результат'!H53</f>
        <v>0</v>
      </c>
      <c r="T53" s="351">
        <f>I53-'[36]I. Фін результат'!I53</f>
        <v>0</v>
      </c>
      <c r="U53" s="351">
        <f>J53-'[36]I. Фін результат'!J53</f>
        <v>0</v>
      </c>
    </row>
    <row r="54" spans="1:21" s="272" customFormat="1" ht="30.75" customHeight="1">
      <c r="A54" s="270" t="s">
        <v>252</v>
      </c>
      <c r="B54" s="248">
        <v>1082</v>
      </c>
      <c r="C54" s="245">
        <v>0</v>
      </c>
      <c r="D54" s="245">
        <v>0</v>
      </c>
      <c r="E54" s="245">
        <v>0</v>
      </c>
      <c r="F54" s="245">
        <f t="shared" si="5"/>
        <v>0</v>
      </c>
      <c r="G54" s="245">
        <v>0</v>
      </c>
      <c r="H54" s="245">
        <v>0</v>
      </c>
      <c r="I54" s="245">
        <v>0</v>
      </c>
      <c r="J54" s="245">
        <v>0</v>
      </c>
      <c r="K54" s="271"/>
      <c r="N54" s="351"/>
      <c r="O54" s="351"/>
      <c r="P54" s="351"/>
      <c r="Q54" s="351">
        <f>F54-'[36]I. Фін результат'!F54</f>
        <v>0</v>
      </c>
      <c r="R54" s="351">
        <f>G54-'[36]I. Фін результат'!G54</f>
        <v>0</v>
      </c>
      <c r="S54" s="351">
        <f>H54-'[36]I. Фін результат'!H54</f>
        <v>0</v>
      </c>
      <c r="T54" s="351">
        <f>I54-'[36]I. Фін результат'!I54</f>
        <v>0</v>
      </c>
      <c r="U54" s="351">
        <f>J54-'[36]I. Фін результат'!J54</f>
        <v>0</v>
      </c>
    </row>
    <row r="55" spans="1:21" s="272" customFormat="1" ht="30.75" customHeight="1">
      <c r="A55" s="270" t="s">
        <v>61</v>
      </c>
      <c r="B55" s="248">
        <v>1083</v>
      </c>
      <c r="C55" s="245" t="s">
        <v>206</v>
      </c>
      <c r="D55" s="245" t="s">
        <v>206</v>
      </c>
      <c r="E55" s="245" t="s">
        <v>206</v>
      </c>
      <c r="F55" s="245">
        <f t="shared" si="5"/>
        <v>0</v>
      </c>
      <c r="G55" s="245" t="s">
        <v>206</v>
      </c>
      <c r="H55" s="245" t="s">
        <v>206</v>
      </c>
      <c r="I55" s="245" t="s">
        <v>206</v>
      </c>
      <c r="J55" s="245" t="s">
        <v>206</v>
      </c>
      <c r="K55" s="271"/>
      <c r="N55" s="351"/>
      <c r="O55" s="351"/>
      <c r="P55" s="351"/>
      <c r="Q55" s="351">
        <f>F55-'[36]I. Фін результат'!F55</f>
        <v>0</v>
      </c>
      <c r="R55" s="351" t="e">
        <f>G55-'[36]I. Фін результат'!G55</f>
        <v>#VALUE!</v>
      </c>
      <c r="S55" s="351" t="e">
        <f>H55-'[36]I. Фін результат'!H55</f>
        <v>#VALUE!</v>
      </c>
      <c r="T55" s="351" t="e">
        <f>I55-'[36]I. Фін результат'!I55</f>
        <v>#VALUE!</v>
      </c>
      <c r="U55" s="351" t="e">
        <f>J55-'[36]I. Фін результат'!J55</f>
        <v>#VALUE!</v>
      </c>
    </row>
    <row r="56" spans="1:21" s="272" customFormat="1" ht="30.75" customHeight="1">
      <c r="A56" s="270" t="s">
        <v>45</v>
      </c>
      <c r="B56" s="248">
        <v>1084</v>
      </c>
      <c r="C56" s="245" t="s">
        <v>206</v>
      </c>
      <c r="D56" s="245" t="s">
        <v>206</v>
      </c>
      <c r="E56" s="245" t="s">
        <v>206</v>
      </c>
      <c r="F56" s="245">
        <f t="shared" si="5"/>
        <v>0</v>
      </c>
      <c r="G56" s="245" t="s">
        <v>206</v>
      </c>
      <c r="H56" s="245" t="s">
        <v>206</v>
      </c>
      <c r="I56" s="245" t="s">
        <v>206</v>
      </c>
      <c r="J56" s="245" t="s">
        <v>206</v>
      </c>
      <c r="K56" s="271"/>
      <c r="N56" s="351"/>
      <c r="O56" s="351"/>
      <c r="P56" s="351"/>
      <c r="Q56" s="351">
        <f>F56-'[36]I. Фін результат'!F56</f>
        <v>0</v>
      </c>
      <c r="R56" s="351" t="e">
        <f>G56-'[36]I. Фін результат'!G56</f>
        <v>#VALUE!</v>
      </c>
      <c r="S56" s="351" t="e">
        <f>H56-'[36]I. Фін результат'!H56</f>
        <v>#VALUE!</v>
      </c>
      <c r="T56" s="351" t="e">
        <f>I56-'[36]I. Фін результат'!I56</f>
        <v>#VALUE!</v>
      </c>
      <c r="U56" s="351" t="e">
        <f>J56-'[36]I. Фін результат'!J56</f>
        <v>#VALUE!</v>
      </c>
    </row>
    <row r="57" spans="1:21" s="272" customFormat="1" ht="30.75" customHeight="1">
      <c r="A57" s="270" t="s">
        <v>53</v>
      </c>
      <c r="B57" s="248">
        <v>1085</v>
      </c>
      <c r="C57" s="245" t="s">
        <v>206</v>
      </c>
      <c r="D57" s="245" t="s">
        <v>206</v>
      </c>
      <c r="E57" s="245" t="s">
        <v>206</v>
      </c>
      <c r="F57" s="245">
        <f t="shared" si="2"/>
        <v>0</v>
      </c>
      <c r="G57" s="245" t="s">
        <v>206</v>
      </c>
      <c r="H57" s="245" t="s">
        <v>206</v>
      </c>
      <c r="I57" s="245" t="s">
        <v>206</v>
      </c>
      <c r="J57" s="245" t="s">
        <v>206</v>
      </c>
      <c r="K57" s="271"/>
      <c r="N57" s="351"/>
      <c r="O57" s="351"/>
      <c r="P57" s="351"/>
      <c r="Q57" s="351">
        <f>F57-'[36]I. Фін результат'!F57</f>
        <v>0</v>
      </c>
      <c r="R57" s="351" t="e">
        <f>G57-'[36]I. Фін результат'!G57</f>
        <v>#VALUE!</v>
      </c>
      <c r="S57" s="351" t="e">
        <f>H57-'[36]I. Фін результат'!H57</f>
        <v>#VALUE!</v>
      </c>
      <c r="T57" s="351" t="e">
        <f>I57-'[36]I. Фін результат'!I57</f>
        <v>#VALUE!</v>
      </c>
      <c r="U57" s="351" t="e">
        <f>J57-'[36]I. Фін результат'!J57</f>
        <v>#VALUE!</v>
      </c>
    </row>
    <row r="58" spans="1:21" s="272" customFormat="1" ht="30.75" customHeight="1">
      <c r="A58" s="270" t="s">
        <v>166</v>
      </c>
      <c r="B58" s="248">
        <v>1086</v>
      </c>
      <c r="C58" s="245" t="s">
        <v>206</v>
      </c>
      <c r="D58" s="245" t="s">
        <v>206</v>
      </c>
      <c r="E58" s="245" t="s">
        <v>206</v>
      </c>
      <c r="F58" s="245">
        <f t="shared" si="2"/>
        <v>0</v>
      </c>
      <c r="G58" s="245" t="s">
        <v>206</v>
      </c>
      <c r="H58" s="245" t="s">
        <v>206</v>
      </c>
      <c r="I58" s="245" t="s">
        <v>206</v>
      </c>
      <c r="J58" s="245" t="s">
        <v>206</v>
      </c>
      <c r="K58" s="271"/>
      <c r="N58" s="351"/>
      <c r="O58" s="351"/>
      <c r="P58" s="351"/>
      <c r="Q58" s="351">
        <f>F58-'[36]I. Фін результат'!F58</f>
        <v>0</v>
      </c>
      <c r="R58" s="351" t="e">
        <f>G58-'[36]I. Фін результат'!G58</f>
        <v>#VALUE!</v>
      </c>
      <c r="S58" s="351" t="e">
        <f>H58-'[36]I. Фін результат'!H58</f>
        <v>#VALUE!</v>
      </c>
      <c r="T58" s="351" t="e">
        <f>I58-'[36]I. Фін результат'!I58</f>
        <v>#VALUE!</v>
      </c>
      <c r="U58" s="351" t="e">
        <f>J58-'[36]I. Фін результат'!J58</f>
        <v>#VALUE!</v>
      </c>
    </row>
    <row r="59" spans="1:21" s="252" customFormat="1" ht="29.25" customHeight="1">
      <c r="A59" s="267" t="s">
        <v>4</v>
      </c>
      <c r="B59" s="268">
        <v>1100</v>
      </c>
      <c r="C59" s="250">
        <f>SUM(C18,C19,C40,C48,C52)</f>
        <v>-185.39999999999964</v>
      </c>
      <c r="D59" s="250">
        <f t="shared" ref="D59:J59" si="6">SUM(D18,D19,D40,D48,D52)</f>
        <v>-99.000000000000909</v>
      </c>
      <c r="E59" s="250">
        <f t="shared" si="6"/>
        <v>-99.000000000000909</v>
      </c>
      <c r="F59" s="250">
        <f t="shared" si="6"/>
        <v>-150.00000000000182</v>
      </c>
      <c r="G59" s="250">
        <f t="shared" si="6"/>
        <v>-37.5</v>
      </c>
      <c r="H59" s="250">
        <f t="shared" si="6"/>
        <v>-37.5</v>
      </c>
      <c r="I59" s="250">
        <f t="shared" si="6"/>
        <v>-37.5</v>
      </c>
      <c r="J59" s="250">
        <f t="shared" si="6"/>
        <v>-37.499999999999545</v>
      </c>
      <c r="K59" s="269"/>
      <c r="N59" s="351"/>
      <c r="O59" s="351"/>
      <c r="P59" s="351"/>
      <c r="Q59" s="351">
        <f>F59-'[36]I. Фін результат'!F59</f>
        <v>-51.000000000001819</v>
      </c>
      <c r="R59" s="351">
        <f>G59-'[36]I. Фін результат'!G59</f>
        <v>-12.5</v>
      </c>
      <c r="S59" s="351">
        <f>H59-'[36]I. Фін результат'!H59</f>
        <v>-12.549999999999727</v>
      </c>
      <c r="T59" s="351">
        <f>I59-'[36]I. Фін результат'!I59</f>
        <v>-12.549999999999727</v>
      </c>
      <c r="U59" s="351">
        <f>J59-'[36]I. Фін результат'!J59</f>
        <v>-13.399999999999636</v>
      </c>
    </row>
    <row r="60" spans="1:21" s="272" customFormat="1" ht="30.75" customHeight="1">
      <c r="A60" s="270" t="s">
        <v>90</v>
      </c>
      <c r="B60" s="248">
        <v>1110</v>
      </c>
      <c r="C60" s="245"/>
      <c r="D60" s="245"/>
      <c r="E60" s="245"/>
      <c r="F60" s="245">
        <f t="shared" si="2"/>
        <v>0</v>
      </c>
      <c r="G60" s="245"/>
      <c r="H60" s="245"/>
      <c r="I60" s="245"/>
      <c r="J60" s="245"/>
      <c r="K60" s="271"/>
      <c r="N60" s="351"/>
      <c r="O60" s="351"/>
      <c r="P60" s="351"/>
      <c r="Q60" s="351">
        <f>F60-'[36]I. Фін результат'!F60</f>
        <v>0</v>
      </c>
      <c r="R60" s="351">
        <f>G60-'[36]I. Фін результат'!G60</f>
        <v>0</v>
      </c>
      <c r="S60" s="351">
        <f>H60-'[36]I. Фін результат'!H60</f>
        <v>0</v>
      </c>
      <c r="T60" s="351">
        <f>I60-'[36]I. Фін результат'!I60</f>
        <v>0</v>
      </c>
      <c r="U60" s="351">
        <f>J60-'[36]I. Фін результат'!J60</f>
        <v>0</v>
      </c>
    </row>
    <row r="61" spans="1:21" s="272" customFormat="1" ht="30.75" customHeight="1">
      <c r="A61" s="270" t="s">
        <v>94</v>
      </c>
      <c r="B61" s="248">
        <v>1120</v>
      </c>
      <c r="C61" s="245" t="s">
        <v>206</v>
      </c>
      <c r="D61" s="245" t="s">
        <v>206</v>
      </c>
      <c r="E61" s="245" t="s">
        <v>206</v>
      </c>
      <c r="F61" s="245">
        <f>SUM(G61:J61)</f>
        <v>0</v>
      </c>
      <c r="G61" s="245" t="s">
        <v>206</v>
      </c>
      <c r="H61" s="245" t="s">
        <v>206</v>
      </c>
      <c r="I61" s="245" t="s">
        <v>206</v>
      </c>
      <c r="J61" s="245" t="s">
        <v>206</v>
      </c>
      <c r="K61" s="271"/>
      <c r="N61" s="351"/>
      <c r="O61" s="351"/>
      <c r="P61" s="351"/>
      <c r="Q61" s="351">
        <f>F61-'[36]I. Фін результат'!F61</f>
        <v>0</v>
      </c>
      <c r="R61" s="351" t="e">
        <f>G61-'[36]I. Фін результат'!G61</f>
        <v>#VALUE!</v>
      </c>
      <c r="S61" s="351" t="e">
        <f>H61-'[36]I. Фін результат'!H61</f>
        <v>#VALUE!</v>
      </c>
      <c r="T61" s="351" t="e">
        <f>I61-'[36]I. Фін результат'!I61</f>
        <v>#VALUE!</v>
      </c>
      <c r="U61" s="351" t="e">
        <f>J61-'[36]I. Фін результат'!J61</f>
        <v>#VALUE!</v>
      </c>
    </row>
    <row r="62" spans="1:21" s="272" customFormat="1" ht="30.75" customHeight="1">
      <c r="A62" s="267" t="s">
        <v>91</v>
      </c>
      <c r="B62" s="273">
        <v>1130</v>
      </c>
      <c r="C62" s="250"/>
      <c r="D62" s="250"/>
      <c r="E62" s="250"/>
      <c r="F62" s="250">
        <f t="shared" si="2"/>
        <v>0</v>
      </c>
      <c r="G62" s="250"/>
      <c r="H62" s="250"/>
      <c r="I62" s="250"/>
      <c r="J62" s="250"/>
      <c r="K62" s="269"/>
      <c r="N62" s="351"/>
      <c r="O62" s="351"/>
      <c r="P62" s="351"/>
      <c r="Q62" s="351">
        <f>F62-'[36]I. Фін результат'!F62</f>
        <v>0</v>
      </c>
      <c r="R62" s="351">
        <f>G62-'[36]I. Фін результат'!G62</f>
        <v>0</v>
      </c>
      <c r="S62" s="351">
        <f>H62-'[36]I. Фін результат'!H62</f>
        <v>0</v>
      </c>
      <c r="T62" s="351">
        <f>I62-'[36]I. Фін результат'!I62</f>
        <v>0</v>
      </c>
      <c r="U62" s="351">
        <f>J62-'[36]I. Фін результат'!J62</f>
        <v>0</v>
      </c>
    </row>
    <row r="63" spans="1:21" s="272" customFormat="1" ht="30.75" customHeight="1">
      <c r="A63" s="267" t="s">
        <v>93</v>
      </c>
      <c r="B63" s="273">
        <v>1140</v>
      </c>
      <c r="C63" s="250" t="s">
        <v>206</v>
      </c>
      <c r="D63" s="250" t="s">
        <v>206</v>
      </c>
      <c r="E63" s="250" t="s">
        <v>206</v>
      </c>
      <c r="F63" s="250">
        <f>SUM(G63:J63)</f>
        <v>0</v>
      </c>
      <c r="G63" s="250" t="s">
        <v>206</v>
      </c>
      <c r="H63" s="250" t="s">
        <v>206</v>
      </c>
      <c r="I63" s="250" t="s">
        <v>206</v>
      </c>
      <c r="J63" s="250" t="s">
        <v>206</v>
      </c>
      <c r="K63" s="269"/>
      <c r="N63" s="351"/>
      <c r="O63" s="351"/>
      <c r="P63" s="351"/>
      <c r="Q63" s="351">
        <f>F63-'[36]I. Фін результат'!F63</f>
        <v>0</v>
      </c>
      <c r="R63" s="351" t="e">
        <f>G63-'[36]I. Фін результат'!G63</f>
        <v>#VALUE!</v>
      </c>
      <c r="S63" s="351" t="e">
        <f>H63-'[36]I. Фін результат'!H63</f>
        <v>#VALUE!</v>
      </c>
      <c r="T63" s="351" t="e">
        <f>I63-'[36]I. Фін результат'!I63</f>
        <v>#VALUE!</v>
      </c>
      <c r="U63" s="351" t="e">
        <f>J63-'[36]I. Фін результат'!J63</f>
        <v>#VALUE!</v>
      </c>
    </row>
    <row r="64" spans="1:21" s="272" customFormat="1" ht="30.75" customHeight="1">
      <c r="A64" s="267" t="s">
        <v>212</v>
      </c>
      <c r="B64" s="273">
        <v>1150</v>
      </c>
      <c r="C64" s="250">
        <f>SUM(C65:C66)</f>
        <v>185</v>
      </c>
      <c r="D64" s="250">
        <f t="shared" ref="D64:J64" si="7">SUM(D65:D66)</f>
        <v>99</v>
      </c>
      <c r="E64" s="250">
        <f t="shared" si="7"/>
        <v>99</v>
      </c>
      <c r="F64" s="250">
        <f t="shared" si="2"/>
        <v>150</v>
      </c>
      <c r="G64" s="250">
        <f t="shared" si="7"/>
        <v>37.5</v>
      </c>
      <c r="H64" s="250">
        <f t="shared" si="7"/>
        <v>37.5</v>
      </c>
      <c r="I64" s="250">
        <f t="shared" si="7"/>
        <v>37.5</v>
      </c>
      <c r="J64" s="250">
        <f t="shared" si="7"/>
        <v>37.5</v>
      </c>
      <c r="K64" s="269"/>
      <c r="N64" s="351"/>
      <c r="O64" s="351"/>
      <c r="P64" s="351"/>
      <c r="Q64" s="351">
        <f>F64-'[36]I. Фін результат'!F64</f>
        <v>51</v>
      </c>
      <c r="R64" s="351">
        <f>G64-'[36]I. Фін результат'!G64</f>
        <v>12.5</v>
      </c>
      <c r="S64" s="351">
        <f>H64-'[36]I. Фін результат'!H64</f>
        <v>12.5</v>
      </c>
      <c r="T64" s="351">
        <f>I64-'[36]I. Фін результат'!I64</f>
        <v>12.5</v>
      </c>
      <c r="U64" s="351">
        <f>J64-'[36]I. Фін результат'!J64</f>
        <v>13.5</v>
      </c>
    </row>
    <row r="65" spans="1:21" s="272" customFormat="1" ht="30.75" customHeight="1">
      <c r="A65" s="270" t="s">
        <v>153</v>
      </c>
      <c r="B65" s="248">
        <v>1151</v>
      </c>
      <c r="C65" s="245"/>
      <c r="D65" s="245"/>
      <c r="E65" s="245"/>
      <c r="F65" s="245">
        <f t="shared" si="2"/>
        <v>0</v>
      </c>
      <c r="G65" s="245"/>
      <c r="H65" s="245"/>
      <c r="I65" s="245"/>
      <c r="J65" s="245"/>
      <c r="K65" s="271"/>
      <c r="N65" s="351"/>
      <c r="O65" s="351"/>
      <c r="P65" s="351"/>
      <c r="Q65" s="351">
        <f>F65-'[36]I. Фін результат'!F65</f>
        <v>0</v>
      </c>
      <c r="R65" s="351">
        <f>G65-'[36]I. Фін результат'!G65</f>
        <v>0</v>
      </c>
      <c r="S65" s="351">
        <f>H65-'[36]I. Фін результат'!H65</f>
        <v>0</v>
      </c>
      <c r="T65" s="351">
        <f>I65-'[36]I. Фін результат'!I65</f>
        <v>0</v>
      </c>
      <c r="U65" s="351">
        <f>J65-'[36]I. Фін результат'!J65</f>
        <v>0</v>
      </c>
    </row>
    <row r="66" spans="1:21" s="272" customFormat="1" ht="30.75" customHeight="1">
      <c r="A66" s="328" t="s">
        <v>488</v>
      </c>
      <c r="B66" s="248">
        <v>1152</v>
      </c>
      <c r="C66" s="245">
        <v>185</v>
      </c>
      <c r="D66" s="245">
        <v>99</v>
      </c>
      <c r="E66" s="245">
        <v>99</v>
      </c>
      <c r="F66" s="245">
        <f t="shared" si="2"/>
        <v>150</v>
      </c>
      <c r="G66" s="245">
        <v>37.5</v>
      </c>
      <c r="H66" s="245">
        <v>37.5</v>
      </c>
      <c r="I66" s="245">
        <v>37.5</v>
      </c>
      <c r="J66" s="245">
        <v>37.5</v>
      </c>
      <c r="K66" s="271"/>
      <c r="N66" s="351"/>
      <c r="O66" s="351"/>
      <c r="P66" s="351"/>
      <c r="Q66" s="351">
        <f>F66-'[36]I. Фін результат'!F66</f>
        <v>51</v>
      </c>
      <c r="R66" s="351">
        <f>G66-'[36]I. Фін результат'!G66</f>
        <v>12.5</v>
      </c>
      <c r="S66" s="351">
        <f>H66-'[36]I. Фін результат'!H66</f>
        <v>12.5</v>
      </c>
      <c r="T66" s="351">
        <f>I66-'[36]I. Фін результат'!I66</f>
        <v>12.5</v>
      </c>
      <c r="U66" s="351">
        <f>J66-'[36]I. Фін результат'!J66</f>
        <v>13.5</v>
      </c>
    </row>
    <row r="67" spans="1:21" s="272" customFormat="1" ht="30.75" customHeight="1">
      <c r="A67" s="267" t="s">
        <v>253</v>
      </c>
      <c r="B67" s="273">
        <v>1160</v>
      </c>
      <c r="C67" s="250">
        <f>SUM(C68:C69)</f>
        <v>0</v>
      </c>
      <c r="D67" s="250">
        <f t="shared" ref="D67:J67" si="8">SUM(D68:D69)</f>
        <v>0</v>
      </c>
      <c r="E67" s="250">
        <f t="shared" si="8"/>
        <v>0</v>
      </c>
      <c r="F67" s="250">
        <f t="shared" si="2"/>
        <v>0</v>
      </c>
      <c r="G67" s="250">
        <f t="shared" si="8"/>
        <v>0</v>
      </c>
      <c r="H67" s="250">
        <f t="shared" si="8"/>
        <v>0</v>
      </c>
      <c r="I67" s="250">
        <f t="shared" si="8"/>
        <v>0</v>
      </c>
      <c r="J67" s="250">
        <f t="shared" si="8"/>
        <v>0</v>
      </c>
      <c r="K67" s="269"/>
      <c r="N67" s="351"/>
      <c r="O67" s="351"/>
      <c r="P67" s="351"/>
      <c r="Q67" s="351">
        <f>F67-'[36]I. Фін результат'!F67</f>
        <v>0</v>
      </c>
      <c r="R67" s="351">
        <f>G67-'[36]I. Фін результат'!G67</f>
        <v>0</v>
      </c>
      <c r="S67" s="351">
        <f>H67-'[36]I. Фін результат'!H67</f>
        <v>0</v>
      </c>
      <c r="T67" s="351">
        <f>I67-'[36]I. Фін результат'!I67</f>
        <v>0</v>
      </c>
      <c r="U67" s="351">
        <f>J67-'[36]I. Фін результат'!J67</f>
        <v>0</v>
      </c>
    </row>
    <row r="68" spans="1:21" s="272" customFormat="1" ht="30.75" customHeight="1">
      <c r="A68" s="270" t="s">
        <v>153</v>
      </c>
      <c r="B68" s="248">
        <v>1161</v>
      </c>
      <c r="C68" s="245" t="s">
        <v>206</v>
      </c>
      <c r="D68" s="245" t="s">
        <v>206</v>
      </c>
      <c r="E68" s="245" t="s">
        <v>206</v>
      </c>
      <c r="F68" s="245">
        <f>SUM(G68:J68)</f>
        <v>0</v>
      </c>
      <c r="G68" s="245" t="s">
        <v>206</v>
      </c>
      <c r="H68" s="245" t="s">
        <v>206</v>
      </c>
      <c r="I68" s="245" t="s">
        <v>206</v>
      </c>
      <c r="J68" s="245" t="s">
        <v>206</v>
      </c>
      <c r="K68" s="271"/>
      <c r="N68" s="351"/>
      <c r="O68" s="351"/>
      <c r="P68" s="351"/>
      <c r="Q68" s="351">
        <f>F68-'[36]I. Фін результат'!F68</f>
        <v>0</v>
      </c>
      <c r="R68" s="351" t="e">
        <f>G68-'[36]I. Фін результат'!G68</f>
        <v>#VALUE!</v>
      </c>
      <c r="S68" s="351" t="e">
        <f>H68-'[36]I. Фін результат'!H68</f>
        <v>#VALUE!</v>
      </c>
      <c r="T68" s="351" t="e">
        <f>I68-'[36]I. Фін результат'!I68</f>
        <v>#VALUE!</v>
      </c>
      <c r="U68" s="351" t="e">
        <f>J68-'[36]I. Фін результат'!J68</f>
        <v>#VALUE!</v>
      </c>
    </row>
    <row r="69" spans="1:21" s="272" customFormat="1" ht="30.75" customHeight="1">
      <c r="A69" s="270" t="s">
        <v>99</v>
      </c>
      <c r="B69" s="248">
        <v>1162</v>
      </c>
      <c r="C69" s="245" t="s">
        <v>206</v>
      </c>
      <c r="D69" s="245" t="s">
        <v>206</v>
      </c>
      <c r="E69" s="245" t="s">
        <v>206</v>
      </c>
      <c r="F69" s="245">
        <f>SUM(G69:J69)</f>
        <v>0</v>
      </c>
      <c r="G69" s="245" t="s">
        <v>206</v>
      </c>
      <c r="H69" s="245" t="s">
        <v>206</v>
      </c>
      <c r="I69" s="245" t="s">
        <v>206</v>
      </c>
      <c r="J69" s="245" t="s">
        <v>206</v>
      </c>
      <c r="K69" s="271"/>
      <c r="N69" s="351"/>
      <c r="O69" s="351"/>
      <c r="P69" s="351"/>
      <c r="Q69" s="351">
        <f>F69-'[36]I. Фін результат'!F69</f>
        <v>0</v>
      </c>
      <c r="R69" s="351" t="e">
        <f>G69-'[36]I. Фін результат'!G69</f>
        <v>#VALUE!</v>
      </c>
      <c r="S69" s="351" t="e">
        <f>H69-'[36]I. Фін результат'!H69</f>
        <v>#VALUE!</v>
      </c>
      <c r="T69" s="351" t="e">
        <f>I69-'[36]I. Фін результат'!I69</f>
        <v>#VALUE!</v>
      </c>
      <c r="U69" s="351" t="e">
        <f>J69-'[36]I. Фін результат'!J69</f>
        <v>#VALUE!</v>
      </c>
    </row>
    <row r="70" spans="1:21" s="252" customFormat="1" ht="29.25" customHeight="1">
      <c r="A70" s="267" t="s">
        <v>80</v>
      </c>
      <c r="B70" s="268">
        <v>1170</v>
      </c>
      <c r="C70" s="250">
        <f>SUM(C59,C60,C61,C62,C63,C64,C67)</f>
        <v>-0.3999999999996362</v>
      </c>
      <c r="D70" s="250">
        <f t="shared" ref="D70:J70" si="9">SUM(D59,D60,D61,D62,D63,D64,D67)</f>
        <v>-9.0949470177292824E-13</v>
      </c>
      <c r="E70" s="250">
        <f t="shared" si="9"/>
        <v>-9.0949470177292824E-13</v>
      </c>
      <c r="F70" s="250">
        <f t="shared" si="9"/>
        <v>-1.8189894035458565E-12</v>
      </c>
      <c r="G70" s="250">
        <f t="shared" si="9"/>
        <v>0</v>
      </c>
      <c r="H70" s="250">
        <f t="shared" si="9"/>
        <v>0</v>
      </c>
      <c r="I70" s="250">
        <f t="shared" si="9"/>
        <v>0</v>
      </c>
      <c r="J70" s="250">
        <f t="shared" si="9"/>
        <v>4.5474735088646412E-13</v>
      </c>
      <c r="K70" s="269"/>
      <c r="N70" s="351"/>
      <c r="O70" s="351"/>
      <c r="P70" s="351"/>
      <c r="Q70" s="351">
        <f>F70-'[36]I. Фін результат'!F70</f>
        <v>-1.8189894035458565E-12</v>
      </c>
      <c r="R70" s="351">
        <f>G70-'[36]I. Фін результат'!G70</f>
        <v>0</v>
      </c>
      <c r="S70" s="351">
        <f>H70-'[36]I. Фін результат'!H70</f>
        <v>-4.9999999999727152E-2</v>
      </c>
      <c r="T70" s="351">
        <f>I70-'[36]I. Фін результат'!I70</f>
        <v>-4.9999999999727152E-2</v>
      </c>
      <c r="U70" s="351">
        <f>J70-'[36]I. Фін результат'!J70</f>
        <v>0.1000000000003638</v>
      </c>
    </row>
    <row r="71" spans="1:21" s="272" customFormat="1" ht="30.75" customHeight="1">
      <c r="A71" s="270" t="s">
        <v>215</v>
      </c>
      <c r="B71" s="248">
        <v>1180</v>
      </c>
      <c r="C71" s="245" t="s">
        <v>206</v>
      </c>
      <c r="D71" s="245" t="s">
        <v>206</v>
      </c>
      <c r="E71" s="245" t="s">
        <v>206</v>
      </c>
      <c r="F71" s="245">
        <f t="shared" si="2"/>
        <v>0</v>
      </c>
      <c r="G71" s="245" t="s">
        <v>206</v>
      </c>
      <c r="H71" s="245" t="s">
        <v>206</v>
      </c>
      <c r="I71" s="245" t="s">
        <v>206</v>
      </c>
      <c r="J71" s="245" t="s">
        <v>206</v>
      </c>
      <c r="K71" s="271"/>
      <c r="N71" s="351"/>
      <c r="O71" s="351"/>
      <c r="P71" s="351"/>
      <c r="Q71" s="351">
        <f>F71-'[36]I. Фін результат'!F71</f>
        <v>0</v>
      </c>
      <c r="R71" s="351" t="e">
        <f>G71-'[36]I. Фін результат'!G71</f>
        <v>#VALUE!</v>
      </c>
      <c r="S71" s="351" t="e">
        <f>H71-'[36]I. Фін результат'!H71</f>
        <v>#VALUE!</v>
      </c>
      <c r="T71" s="351" t="e">
        <f>I71-'[36]I. Фін результат'!I71</f>
        <v>#VALUE!</v>
      </c>
      <c r="U71" s="351" t="e">
        <f>J71-'[36]I. Фін результат'!J71</f>
        <v>#VALUE!</v>
      </c>
    </row>
    <row r="72" spans="1:21" s="272" customFormat="1" ht="30.75" customHeight="1">
      <c r="A72" s="270" t="s">
        <v>216</v>
      </c>
      <c r="B72" s="248">
        <v>1181</v>
      </c>
      <c r="C72" s="245"/>
      <c r="D72" s="245"/>
      <c r="E72" s="245"/>
      <c r="F72" s="245">
        <f t="shared" si="2"/>
        <v>0</v>
      </c>
      <c r="G72" s="245"/>
      <c r="H72" s="245"/>
      <c r="I72" s="245"/>
      <c r="J72" s="245"/>
      <c r="K72" s="271"/>
      <c r="N72" s="351"/>
      <c r="O72" s="351"/>
      <c r="P72" s="351"/>
      <c r="Q72" s="351">
        <f>F72-'[36]I. Фін результат'!F72</f>
        <v>0</v>
      </c>
      <c r="R72" s="351">
        <f>G72-'[36]I. Фін результат'!G72</f>
        <v>0</v>
      </c>
      <c r="S72" s="351">
        <f>H72-'[36]I. Фін результат'!H72</f>
        <v>0</v>
      </c>
      <c r="T72" s="351">
        <f>I72-'[36]I. Фін результат'!I72</f>
        <v>0</v>
      </c>
      <c r="U72" s="351">
        <f>J72-'[36]I. Фін результат'!J72</f>
        <v>0</v>
      </c>
    </row>
    <row r="73" spans="1:21" s="272" customFormat="1" ht="30.75" customHeight="1">
      <c r="A73" s="270" t="s">
        <v>217</v>
      </c>
      <c r="B73" s="248">
        <v>1190</v>
      </c>
      <c r="C73" s="245"/>
      <c r="D73" s="245"/>
      <c r="E73" s="245"/>
      <c r="F73" s="245">
        <f>SUM(G73:J73)</f>
        <v>0</v>
      </c>
      <c r="G73" s="245"/>
      <c r="H73" s="245"/>
      <c r="I73" s="245"/>
      <c r="J73" s="245"/>
      <c r="K73" s="271"/>
      <c r="N73" s="351"/>
      <c r="O73" s="351"/>
      <c r="P73" s="351"/>
      <c r="Q73" s="351">
        <f>F73-'[36]I. Фін результат'!F73</f>
        <v>0</v>
      </c>
      <c r="R73" s="351">
        <f>G73-'[36]I. Фін результат'!G73</f>
        <v>0</v>
      </c>
      <c r="S73" s="351">
        <f>H73-'[36]I. Фін результат'!H73</f>
        <v>0</v>
      </c>
      <c r="T73" s="351">
        <f>I73-'[36]I. Фін результат'!I73</f>
        <v>0</v>
      </c>
      <c r="U73" s="351">
        <f>J73-'[36]I. Фін результат'!J73</f>
        <v>0</v>
      </c>
    </row>
    <row r="74" spans="1:21" s="272" customFormat="1" ht="30.75" customHeight="1">
      <c r="A74" s="270" t="s">
        <v>218</v>
      </c>
      <c r="B74" s="248">
        <v>1191</v>
      </c>
      <c r="C74" s="245" t="s">
        <v>206</v>
      </c>
      <c r="D74" s="245" t="s">
        <v>206</v>
      </c>
      <c r="E74" s="245" t="s">
        <v>206</v>
      </c>
      <c r="F74" s="245">
        <f>SUM(G74:J74)</f>
        <v>0</v>
      </c>
      <c r="G74" s="245" t="s">
        <v>206</v>
      </c>
      <c r="H74" s="245" t="s">
        <v>206</v>
      </c>
      <c r="I74" s="245" t="s">
        <v>206</v>
      </c>
      <c r="J74" s="245" t="s">
        <v>206</v>
      </c>
      <c r="K74" s="271"/>
      <c r="N74" s="351"/>
      <c r="O74" s="351"/>
      <c r="P74" s="351"/>
      <c r="Q74" s="351">
        <f>F74-'[36]I. Фін результат'!F74</f>
        <v>0</v>
      </c>
      <c r="R74" s="351" t="e">
        <f>G74-'[36]I. Фін результат'!G74</f>
        <v>#VALUE!</v>
      </c>
      <c r="S74" s="351" t="e">
        <f>H74-'[36]I. Фін результат'!H74</f>
        <v>#VALUE!</v>
      </c>
      <c r="T74" s="351" t="e">
        <f>I74-'[36]I. Фін результат'!I74</f>
        <v>#VALUE!</v>
      </c>
      <c r="U74" s="351" t="e">
        <f>J74-'[36]I. Фін результат'!J74</f>
        <v>#VALUE!</v>
      </c>
    </row>
    <row r="75" spans="1:21" s="272" customFormat="1" ht="30.75" customHeight="1">
      <c r="A75" s="267" t="s">
        <v>299</v>
      </c>
      <c r="B75" s="273">
        <v>1200</v>
      </c>
      <c r="C75" s="250">
        <f>SUM(C70,C71,C72,C73,C74)</f>
        <v>-0.3999999999996362</v>
      </c>
      <c r="D75" s="250">
        <f t="shared" ref="D75:J75" si="10">SUM(D70,D71,D72,D73,D74)</f>
        <v>-9.0949470177292824E-13</v>
      </c>
      <c r="E75" s="250">
        <f t="shared" si="10"/>
        <v>-9.0949470177292824E-13</v>
      </c>
      <c r="F75" s="250">
        <f t="shared" si="10"/>
        <v>-1.8189894035458565E-12</v>
      </c>
      <c r="G75" s="250">
        <f t="shared" si="10"/>
        <v>0</v>
      </c>
      <c r="H75" s="250">
        <f t="shared" si="10"/>
        <v>0</v>
      </c>
      <c r="I75" s="250">
        <f t="shared" si="10"/>
        <v>0</v>
      </c>
      <c r="J75" s="250">
        <f t="shared" si="10"/>
        <v>4.5474735088646412E-13</v>
      </c>
      <c r="K75" s="269"/>
      <c r="N75" s="351"/>
      <c r="O75" s="351"/>
      <c r="P75" s="351"/>
      <c r="Q75" s="351">
        <f>F75-'[36]I. Фін результат'!F75</f>
        <v>-1.8189894035458565E-12</v>
      </c>
      <c r="R75" s="351">
        <f>G75-'[36]I. Фін результат'!G75</f>
        <v>0</v>
      </c>
      <c r="S75" s="351">
        <f>H75-'[36]I. Фін результат'!H75</f>
        <v>-4.9999999999727152E-2</v>
      </c>
      <c r="T75" s="351">
        <f>I75-'[36]I. Фін результат'!I75</f>
        <v>-4.9999999999727152E-2</v>
      </c>
      <c r="U75" s="351">
        <f>J75-'[36]I. Фін результат'!J75</f>
        <v>0.1000000000003638</v>
      </c>
    </row>
    <row r="76" spans="1:21" s="272" customFormat="1" ht="30.75" customHeight="1">
      <c r="A76" s="270" t="s">
        <v>23</v>
      </c>
      <c r="B76" s="248">
        <v>1201</v>
      </c>
      <c r="C76" s="327"/>
      <c r="D76" s="327"/>
      <c r="E76" s="327"/>
      <c r="F76" s="327">
        <f>SUM(G76:J76)</f>
        <v>0</v>
      </c>
      <c r="G76" s="327"/>
      <c r="H76" s="327"/>
      <c r="I76" s="327"/>
      <c r="J76" s="327"/>
      <c r="K76" s="271"/>
      <c r="N76" s="351"/>
      <c r="O76" s="351"/>
      <c r="P76" s="351"/>
      <c r="Q76" s="351">
        <f>F76-'[36]I. Фін результат'!F76</f>
        <v>0</v>
      </c>
      <c r="R76" s="351">
        <f>G76-'[36]I. Фін результат'!G76</f>
        <v>0</v>
      </c>
      <c r="S76" s="351">
        <f>H76-'[36]I. Фін результат'!H76</f>
        <v>0</v>
      </c>
      <c r="T76" s="351">
        <f>I76-'[36]I. Фін результат'!I76</f>
        <v>0</v>
      </c>
      <c r="U76" s="351">
        <f>J76-'[36]I. Фін результат'!J76</f>
        <v>0</v>
      </c>
    </row>
    <row r="77" spans="1:21" s="272" customFormat="1" ht="30.75" customHeight="1">
      <c r="A77" s="270" t="s">
        <v>24</v>
      </c>
      <c r="B77" s="248">
        <v>1202</v>
      </c>
      <c r="C77" s="245" t="s">
        <v>206</v>
      </c>
      <c r="D77" s="327" t="s">
        <v>206</v>
      </c>
      <c r="E77" s="327" t="s">
        <v>206</v>
      </c>
      <c r="F77" s="327">
        <f>SUM(G77:J77)</f>
        <v>0</v>
      </c>
      <c r="G77" s="327"/>
      <c r="H77" s="327"/>
      <c r="I77" s="327"/>
      <c r="J77" s="327"/>
      <c r="K77" s="271"/>
      <c r="N77" s="351"/>
      <c r="O77" s="351"/>
      <c r="P77" s="351"/>
      <c r="Q77" s="351">
        <f>F77-'[36]I. Фін результат'!F77</f>
        <v>0</v>
      </c>
      <c r="R77" s="351">
        <f>G77-'[36]I. Фін результат'!G77</f>
        <v>0</v>
      </c>
      <c r="S77" s="351">
        <f>H77-'[36]I. Фін результат'!H77</f>
        <v>0</v>
      </c>
      <c r="T77" s="351">
        <f>I77-'[36]I. Фін результат'!I77</f>
        <v>0</v>
      </c>
      <c r="U77" s="351">
        <f>J77-'[36]I. Фін результат'!J77</f>
        <v>0</v>
      </c>
    </row>
    <row r="78" spans="1:21" s="272" customFormat="1" ht="30.75" customHeight="1">
      <c r="A78" s="267" t="s">
        <v>18</v>
      </c>
      <c r="B78" s="273">
        <v>1210</v>
      </c>
      <c r="C78" s="250">
        <f>SUM(C8,C48,C60,C62,C64,C72,C73)</f>
        <v>7282.3</v>
      </c>
      <c r="D78" s="250">
        <f t="shared" ref="D78:J78" si="11">SUM(D8,D48,D60,D62,D64,D72,D73)</f>
        <v>6779.8</v>
      </c>
      <c r="E78" s="250">
        <f t="shared" si="11"/>
        <v>6779.8</v>
      </c>
      <c r="F78" s="250">
        <f t="shared" si="11"/>
        <v>9090.7999999999993</v>
      </c>
      <c r="G78" s="250">
        <f t="shared" si="11"/>
        <v>2242.5</v>
      </c>
      <c r="H78" s="250">
        <f t="shared" si="11"/>
        <v>2282.5</v>
      </c>
      <c r="I78" s="250">
        <f t="shared" si="11"/>
        <v>2282.5</v>
      </c>
      <c r="J78" s="250">
        <f t="shared" si="11"/>
        <v>2283.3000000000002</v>
      </c>
      <c r="K78" s="269"/>
      <c r="N78" s="351"/>
      <c r="O78" s="351"/>
      <c r="P78" s="351"/>
      <c r="Q78" s="351">
        <f>F78-'[36]I. Фін результат'!F78</f>
        <v>51</v>
      </c>
      <c r="R78" s="351">
        <f>G78-'[36]I. Фін результат'!G78</f>
        <v>-17.699999999999818</v>
      </c>
      <c r="S78" s="351">
        <f>H78-'[36]I. Фін результат'!H78</f>
        <v>22.299999999999727</v>
      </c>
      <c r="T78" s="351">
        <f>I78-'[36]I. Фін результат'!I78</f>
        <v>22.199999999999818</v>
      </c>
      <c r="U78" s="351">
        <f>J78-'[36]I. Фін результат'!J78</f>
        <v>24.200000000000273</v>
      </c>
    </row>
    <row r="79" spans="1:21" s="272" customFormat="1" ht="30.75" customHeight="1">
      <c r="A79" s="267" t="s">
        <v>97</v>
      </c>
      <c r="B79" s="273">
        <v>1220</v>
      </c>
      <c r="C79" s="250">
        <f>SUM(C9,C19,C40,C52,C61,C63,C67,C71,C74)</f>
        <v>-7282.7000000000007</v>
      </c>
      <c r="D79" s="250">
        <f t="shared" ref="D79:J79" si="12">SUM(D9,D19,D40,D52,D61,D63,D67,D71,D74)</f>
        <v>-6779.8000000000011</v>
      </c>
      <c r="E79" s="250">
        <f t="shared" si="12"/>
        <v>-6779.8000000000011</v>
      </c>
      <c r="F79" s="250">
        <f t="shared" si="12"/>
        <v>-9090.8000000000011</v>
      </c>
      <c r="G79" s="250">
        <f t="shared" si="12"/>
        <v>-2242.5</v>
      </c>
      <c r="H79" s="250">
        <f t="shared" si="12"/>
        <v>-2282.5</v>
      </c>
      <c r="I79" s="250">
        <f t="shared" si="12"/>
        <v>-2282.5</v>
      </c>
      <c r="J79" s="250">
        <f t="shared" si="12"/>
        <v>-2283.2999999999997</v>
      </c>
      <c r="K79" s="269"/>
      <c r="N79" s="351"/>
      <c r="O79" s="351"/>
      <c r="P79" s="351"/>
      <c r="Q79" s="351">
        <f>F79-'[36]I. Фін результат'!F79</f>
        <v>-51.000000000001819</v>
      </c>
      <c r="R79" s="351">
        <f>G79-'[36]I. Фін результат'!G79</f>
        <v>17.700000000000273</v>
      </c>
      <c r="S79" s="351">
        <f>H79-'[36]I. Фін результат'!H79</f>
        <v>-22.349999999999909</v>
      </c>
      <c r="T79" s="351">
        <f>I79-'[36]I. Фін результат'!I79</f>
        <v>-22.249999999999545</v>
      </c>
      <c r="U79" s="351">
        <f>J79-'[36]I. Фін результат'!J79</f>
        <v>-24.099999999999909</v>
      </c>
    </row>
    <row r="80" spans="1:21" s="272" customFormat="1" ht="30.75" customHeight="1">
      <c r="A80" s="270" t="s">
        <v>167</v>
      </c>
      <c r="B80" s="248">
        <v>1230</v>
      </c>
      <c r="C80" s="245"/>
      <c r="D80" s="245"/>
      <c r="E80" s="245"/>
      <c r="F80" s="245">
        <f>SUM(G80:J80)</f>
        <v>0</v>
      </c>
      <c r="G80" s="245"/>
      <c r="H80" s="245"/>
      <c r="I80" s="245"/>
      <c r="J80" s="245"/>
      <c r="K80" s="271"/>
      <c r="N80" s="351"/>
      <c r="O80" s="351"/>
      <c r="P80" s="351"/>
      <c r="Q80" s="351">
        <f>F80-'[36]I. Фін результат'!F80</f>
        <v>0</v>
      </c>
      <c r="R80" s="351">
        <f>G80-'[36]I. Фін результат'!G80</f>
        <v>0</v>
      </c>
      <c r="S80" s="351">
        <f>H80-'[36]I. Фін результат'!H80</f>
        <v>0</v>
      </c>
      <c r="T80" s="351">
        <f>I80-'[36]I. Фін результат'!I80</f>
        <v>0</v>
      </c>
      <c r="U80" s="351">
        <f>J80-'[36]I. Фін результат'!J80</f>
        <v>0</v>
      </c>
    </row>
    <row r="81" spans="1:21" s="272" customFormat="1" ht="30.75" customHeight="1">
      <c r="A81" s="267" t="s">
        <v>122</v>
      </c>
      <c r="B81" s="273"/>
      <c r="C81" s="250"/>
      <c r="D81" s="250"/>
      <c r="E81" s="250"/>
      <c r="F81" s="250"/>
      <c r="G81" s="250"/>
      <c r="H81" s="250"/>
      <c r="I81" s="250"/>
      <c r="J81" s="250"/>
      <c r="K81" s="269"/>
      <c r="N81" s="351"/>
      <c r="O81" s="351"/>
      <c r="P81" s="351"/>
      <c r="Q81" s="351">
        <f>F81-'[36]I. Фін результат'!F81</f>
        <v>0</v>
      </c>
      <c r="R81" s="351">
        <f>G81-'[36]I. Фін результат'!G81</f>
        <v>0</v>
      </c>
      <c r="S81" s="351">
        <f>H81-'[36]I. Фін результат'!H81</f>
        <v>0</v>
      </c>
      <c r="T81" s="351">
        <f>I81-'[36]I. Фін результат'!I81</f>
        <v>0</v>
      </c>
      <c r="U81" s="351">
        <f>J81-'[36]I. Фін результат'!J81</f>
        <v>0</v>
      </c>
    </row>
    <row r="82" spans="1:21" s="272" customFormat="1" ht="30.75" customHeight="1">
      <c r="A82" s="270" t="s">
        <v>254</v>
      </c>
      <c r="B82" s="248">
        <v>1300</v>
      </c>
      <c r="C82" s="245">
        <f>C59</f>
        <v>-185.39999999999964</v>
      </c>
      <c r="D82" s="245">
        <f>D59</f>
        <v>-99.000000000000909</v>
      </c>
      <c r="E82" s="245">
        <f>E59</f>
        <v>-99.000000000000909</v>
      </c>
      <c r="F82" s="245">
        <f t="shared" ref="F82:F87" si="13">SUM(G82:J82)</f>
        <v>-149.99999999999955</v>
      </c>
      <c r="G82" s="245">
        <f>G59</f>
        <v>-37.5</v>
      </c>
      <c r="H82" s="245">
        <f>H59</f>
        <v>-37.5</v>
      </c>
      <c r="I82" s="245">
        <f>I59</f>
        <v>-37.5</v>
      </c>
      <c r="J82" s="245">
        <f>J59</f>
        <v>-37.499999999999545</v>
      </c>
      <c r="K82" s="271"/>
      <c r="N82" s="351"/>
      <c r="O82" s="351"/>
      <c r="P82" s="351"/>
      <c r="Q82" s="351">
        <f>F82-'[36]I. Фін результат'!F82</f>
        <v>-50.999999999999091</v>
      </c>
      <c r="R82" s="351">
        <f>G82-'[36]I. Фін результат'!G82</f>
        <v>-12.5</v>
      </c>
      <c r="S82" s="351">
        <f>H82-'[36]I. Фін результат'!H82</f>
        <v>-12.549999999999727</v>
      </c>
      <c r="T82" s="351">
        <f>I82-'[36]I. Фін результат'!I82</f>
        <v>-12.549999999999727</v>
      </c>
      <c r="U82" s="351">
        <f>J82-'[36]I. Фін результат'!J82</f>
        <v>-13.399999999999636</v>
      </c>
    </row>
    <row r="83" spans="1:21" s="272" customFormat="1" ht="30.75" customHeight="1">
      <c r="A83" s="270" t="s">
        <v>279</v>
      </c>
      <c r="B83" s="248">
        <v>1301</v>
      </c>
      <c r="C83" s="245">
        <f>C93</f>
        <v>185</v>
      </c>
      <c r="D83" s="245">
        <f>D93</f>
        <v>99</v>
      </c>
      <c r="E83" s="245">
        <f>E93</f>
        <v>99</v>
      </c>
      <c r="F83" s="245">
        <f t="shared" si="13"/>
        <v>150</v>
      </c>
      <c r="G83" s="245">
        <f>G93</f>
        <v>37.5</v>
      </c>
      <c r="H83" s="245">
        <f>H93</f>
        <v>37.5</v>
      </c>
      <c r="I83" s="245">
        <f>I93</f>
        <v>37.5</v>
      </c>
      <c r="J83" s="245">
        <f>J93</f>
        <v>37.5</v>
      </c>
      <c r="K83" s="271"/>
      <c r="N83" s="351"/>
      <c r="O83" s="351"/>
      <c r="P83" s="351"/>
      <c r="Q83" s="351">
        <f>F83-'[36]I. Фін результат'!F83</f>
        <v>51</v>
      </c>
      <c r="R83" s="351">
        <f>G83-'[36]I. Фін результат'!G83</f>
        <v>12.5</v>
      </c>
      <c r="S83" s="351">
        <f>H83-'[36]I. Фін результат'!H83</f>
        <v>12.5</v>
      </c>
      <c r="T83" s="351">
        <f>I83-'[36]I. Фін результат'!I83</f>
        <v>12.5</v>
      </c>
      <c r="U83" s="351">
        <f>J83-'[36]I. Фін результат'!J83</f>
        <v>13.5</v>
      </c>
    </row>
    <row r="84" spans="1:21" s="272" customFormat="1" ht="30.75" customHeight="1">
      <c r="A84" s="270" t="s">
        <v>280</v>
      </c>
      <c r="B84" s="248">
        <v>1302</v>
      </c>
      <c r="C84" s="245">
        <f>C49</f>
        <v>0</v>
      </c>
      <c r="D84" s="245">
        <f t="shared" ref="D84:J84" si="14">D49</f>
        <v>0</v>
      </c>
      <c r="E84" s="245">
        <f t="shared" si="14"/>
        <v>0</v>
      </c>
      <c r="F84" s="245">
        <f t="shared" si="13"/>
        <v>0</v>
      </c>
      <c r="G84" s="245">
        <f t="shared" si="14"/>
        <v>0</v>
      </c>
      <c r="H84" s="245">
        <f t="shared" si="14"/>
        <v>0</v>
      </c>
      <c r="I84" s="245">
        <f t="shared" si="14"/>
        <v>0</v>
      </c>
      <c r="J84" s="245">
        <f t="shared" si="14"/>
        <v>0</v>
      </c>
      <c r="K84" s="271"/>
      <c r="N84" s="351"/>
      <c r="O84" s="351"/>
      <c r="P84" s="351"/>
      <c r="Q84" s="351">
        <f>F84-'[36]I. Фін результат'!F84</f>
        <v>0</v>
      </c>
      <c r="R84" s="351">
        <f>G84-'[36]I. Фін результат'!G84</f>
        <v>0</v>
      </c>
      <c r="S84" s="351">
        <f>H84-'[36]I. Фін результат'!H84</f>
        <v>0</v>
      </c>
      <c r="T84" s="351">
        <f>I84-'[36]I. Фін результат'!I84</f>
        <v>0</v>
      </c>
      <c r="U84" s="351">
        <f>J84-'[36]I. Фін результат'!J84</f>
        <v>0</v>
      </c>
    </row>
    <row r="85" spans="1:21" s="272" customFormat="1" ht="30.75" customHeight="1">
      <c r="A85" s="270" t="s">
        <v>281</v>
      </c>
      <c r="B85" s="248">
        <v>1303</v>
      </c>
      <c r="C85" s="245">
        <f>C53</f>
        <v>0</v>
      </c>
      <c r="D85" s="245">
        <f t="shared" ref="D85:J85" si="15">D53</f>
        <v>0</v>
      </c>
      <c r="E85" s="245">
        <f t="shared" si="15"/>
        <v>0</v>
      </c>
      <c r="F85" s="245">
        <f t="shared" si="13"/>
        <v>0</v>
      </c>
      <c r="G85" s="245">
        <f t="shared" si="15"/>
        <v>0</v>
      </c>
      <c r="H85" s="245">
        <f t="shared" si="15"/>
        <v>0</v>
      </c>
      <c r="I85" s="245">
        <f t="shared" si="15"/>
        <v>0</v>
      </c>
      <c r="J85" s="245">
        <f t="shared" si="15"/>
        <v>0</v>
      </c>
      <c r="K85" s="271"/>
      <c r="N85" s="351"/>
      <c r="O85" s="351"/>
      <c r="P85" s="351"/>
      <c r="Q85" s="351">
        <f>F85-'[36]I. Фін результат'!F85</f>
        <v>0</v>
      </c>
      <c r="R85" s="351">
        <f>G85-'[36]I. Фін результат'!G85</f>
        <v>0</v>
      </c>
      <c r="S85" s="351">
        <f>H85-'[36]I. Фін результат'!H85</f>
        <v>0</v>
      </c>
      <c r="T85" s="351">
        <f>I85-'[36]I. Фін результат'!I85</f>
        <v>0</v>
      </c>
      <c r="U85" s="351">
        <f>J85-'[36]I. Фін результат'!J85</f>
        <v>0</v>
      </c>
    </row>
    <row r="86" spans="1:21" s="272" customFormat="1" ht="30.75" customHeight="1">
      <c r="A86" s="270" t="s">
        <v>282</v>
      </c>
      <c r="B86" s="248">
        <v>1304</v>
      </c>
      <c r="C86" s="245">
        <f>C50</f>
        <v>0</v>
      </c>
      <c r="D86" s="245">
        <f t="shared" ref="D86:J86" si="16">D50</f>
        <v>0</v>
      </c>
      <c r="E86" s="245">
        <f t="shared" si="16"/>
        <v>0</v>
      </c>
      <c r="F86" s="245">
        <f t="shared" si="13"/>
        <v>0</v>
      </c>
      <c r="G86" s="245">
        <f t="shared" si="16"/>
        <v>0</v>
      </c>
      <c r="H86" s="245">
        <f t="shared" si="16"/>
        <v>0</v>
      </c>
      <c r="I86" s="245">
        <f t="shared" si="16"/>
        <v>0</v>
      </c>
      <c r="J86" s="245">
        <f t="shared" si="16"/>
        <v>0</v>
      </c>
      <c r="K86" s="271"/>
      <c r="N86" s="351"/>
      <c r="O86" s="351"/>
      <c r="P86" s="351"/>
      <c r="Q86" s="351">
        <f>F86-'[36]I. Фін результат'!F86</f>
        <v>0</v>
      </c>
      <c r="R86" s="351">
        <f>G86-'[36]I. Фін результат'!G86</f>
        <v>0</v>
      </c>
      <c r="S86" s="351">
        <f>H86-'[36]I. Фін результат'!H86</f>
        <v>0</v>
      </c>
      <c r="T86" s="351">
        <f>I86-'[36]I. Фін результат'!I86</f>
        <v>0</v>
      </c>
      <c r="U86" s="351">
        <f>J86-'[36]I. Фін результат'!J86</f>
        <v>0</v>
      </c>
    </row>
    <row r="87" spans="1:21" s="272" customFormat="1" ht="30.75" customHeight="1">
      <c r="A87" s="270" t="s">
        <v>283</v>
      </c>
      <c r="B87" s="248">
        <v>1305</v>
      </c>
      <c r="C87" s="245">
        <f>C54</f>
        <v>0</v>
      </c>
      <c r="D87" s="245">
        <f>D54</f>
        <v>0</v>
      </c>
      <c r="E87" s="245">
        <f>E54</f>
        <v>0</v>
      </c>
      <c r="F87" s="245">
        <f t="shared" si="13"/>
        <v>0</v>
      </c>
      <c r="G87" s="245">
        <f>G54</f>
        <v>0</v>
      </c>
      <c r="H87" s="245">
        <f>H54</f>
        <v>0</v>
      </c>
      <c r="I87" s="245">
        <f>I54</f>
        <v>0</v>
      </c>
      <c r="J87" s="245">
        <f>J54</f>
        <v>0</v>
      </c>
      <c r="K87" s="271"/>
      <c r="N87" s="351"/>
      <c r="O87" s="351"/>
      <c r="P87" s="351"/>
      <c r="Q87" s="351">
        <f>F87-'[36]I. Фін результат'!F87</f>
        <v>0</v>
      </c>
      <c r="R87" s="351">
        <f>G87-'[36]I. Фін результат'!G87</f>
        <v>0</v>
      </c>
      <c r="S87" s="351">
        <f>H87-'[36]I. Фін результат'!H87</f>
        <v>0</v>
      </c>
      <c r="T87" s="351">
        <f>I87-'[36]I. Фін результат'!I87</f>
        <v>0</v>
      </c>
      <c r="U87" s="351">
        <f>J87-'[36]I. Фін результат'!J87</f>
        <v>0</v>
      </c>
    </row>
    <row r="88" spans="1:21" s="272" customFormat="1" ht="30.75" customHeight="1">
      <c r="A88" s="267" t="s">
        <v>112</v>
      </c>
      <c r="B88" s="273">
        <v>1310</v>
      </c>
      <c r="C88" s="250">
        <f t="shared" ref="C88:J88" si="17">C82+C83-C84-C85-C86-C87</f>
        <v>-0.3999999999996362</v>
      </c>
      <c r="D88" s="250">
        <f t="shared" si="17"/>
        <v>-9.0949470177292824E-13</v>
      </c>
      <c r="E88" s="250">
        <f t="shared" si="17"/>
        <v>-9.0949470177292824E-13</v>
      </c>
      <c r="F88" s="250">
        <f t="shared" si="17"/>
        <v>4.5474735088646412E-13</v>
      </c>
      <c r="G88" s="250">
        <f t="shared" si="17"/>
        <v>0</v>
      </c>
      <c r="H88" s="250">
        <f t="shared" si="17"/>
        <v>0</v>
      </c>
      <c r="I88" s="250">
        <f t="shared" si="17"/>
        <v>0</v>
      </c>
      <c r="J88" s="250">
        <f t="shared" si="17"/>
        <v>4.5474735088646412E-13</v>
      </c>
      <c r="K88" s="269"/>
      <c r="N88" s="351"/>
      <c r="O88" s="351"/>
      <c r="P88" s="351"/>
      <c r="Q88" s="351">
        <f>F88-'[36]I. Фін результат'!F88</f>
        <v>9.0949470177292824E-13</v>
      </c>
      <c r="R88" s="351">
        <f>G88-'[36]I. Фін результат'!G88</f>
        <v>0</v>
      </c>
      <c r="S88" s="351">
        <f>H88-'[36]I. Фін результат'!H88</f>
        <v>-4.9999999999727152E-2</v>
      </c>
      <c r="T88" s="351">
        <f>I88-'[36]I. Фін результат'!I88</f>
        <v>-4.9999999999727152E-2</v>
      </c>
      <c r="U88" s="351">
        <f>J88-'[36]I. Фін результат'!J88</f>
        <v>0.1000000000003638</v>
      </c>
    </row>
    <row r="89" spans="1:21" s="272" customFormat="1" ht="30.75" customHeight="1">
      <c r="A89" s="267" t="s">
        <v>161</v>
      </c>
      <c r="B89" s="273"/>
      <c r="C89" s="250"/>
      <c r="D89" s="250"/>
      <c r="E89" s="250"/>
      <c r="F89" s="250"/>
      <c r="G89" s="250"/>
      <c r="H89" s="250"/>
      <c r="I89" s="250"/>
      <c r="J89" s="250"/>
      <c r="K89" s="269"/>
      <c r="N89" s="351"/>
      <c r="O89" s="351"/>
      <c r="P89" s="351"/>
      <c r="Q89" s="351">
        <f>F89-'[36]I. Фін результат'!F89</f>
        <v>0</v>
      </c>
      <c r="R89" s="351">
        <f>G89-'[36]I. Фін результат'!G89</f>
        <v>0</v>
      </c>
      <c r="S89" s="351">
        <f>H89-'[36]I. Фін результат'!H89</f>
        <v>0</v>
      </c>
      <c r="T89" s="351">
        <f>I89-'[36]I. Фін результат'!I89</f>
        <v>0</v>
      </c>
      <c r="U89" s="351">
        <f>J89-'[36]I. Фін результат'!J89</f>
        <v>0</v>
      </c>
    </row>
    <row r="90" spans="1:21" s="272" customFormat="1" ht="30.75" customHeight="1">
      <c r="A90" s="270" t="s">
        <v>367</v>
      </c>
      <c r="B90" s="248">
        <v>1400</v>
      </c>
      <c r="C90" s="327">
        <v>317.5</v>
      </c>
      <c r="D90" s="245">
        <v>715.9</v>
      </c>
      <c r="E90" s="245">
        <v>715.9</v>
      </c>
      <c r="F90" s="245">
        <f t="shared" ref="F90:F95" si="18">SUM(G90:J90)</f>
        <v>451.1</v>
      </c>
      <c r="G90" s="245">
        <v>112.7</v>
      </c>
      <c r="H90" s="245">
        <v>112.8</v>
      </c>
      <c r="I90" s="245">
        <v>112.8</v>
      </c>
      <c r="J90" s="245">
        <v>112.8</v>
      </c>
      <c r="K90" s="271"/>
      <c r="N90" s="351"/>
      <c r="O90" s="351"/>
      <c r="P90" s="351"/>
      <c r="Q90" s="351">
        <f>F90-'[36]I. Фін результат'!F90</f>
        <v>-264.69999999999993</v>
      </c>
      <c r="R90" s="351">
        <f>G90-'[36]I. Фін результат'!G90</f>
        <v>-66.899999999999991</v>
      </c>
      <c r="S90" s="351">
        <f>H90-'[36]I. Фін результат'!H90</f>
        <v>-64.55</v>
      </c>
      <c r="T90" s="351">
        <f>I90-'[36]I. Фін результат'!I90</f>
        <v>-66.55</v>
      </c>
      <c r="U90" s="351">
        <f>J90-'[36]I. Фін результат'!J90</f>
        <v>-66.7</v>
      </c>
    </row>
    <row r="91" spans="1:21" s="272" customFormat="1" ht="30.75" customHeight="1">
      <c r="A91" s="270" t="s">
        <v>5</v>
      </c>
      <c r="B91" s="248">
        <v>1410</v>
      </c>
      <c r="C91" s="245">
        <v>5023.3</v>
      </c>
      <c r="D91" s="245">
        <v>4723.6000000000004</v>
      </c>
      <c r="E91" s="245">
        <v>4723.6000000000004</v>
      </c>
      <c r="F91" s="245">
        <f t="shared" si="18"/>
        <v>6367.1</v>
      </c>
      <c r="G91" s="315">
        <v>1591.7</v>
      </c>
      <c r="H91" s="315">
        <v>1591.8</v>
      </c>
      <c r="I91" s="315">
        <v>1591.8</v>
      </c>
      <c r="J91" s="315">
        <v>1591.8</v>
      </c>
      <c r="K91" s="271"/>
      <c r="N91" s="351"/>
      <c r="O91" s="351"/>
      <c r="P91" s="351"/>
      <c r="Q91" s="351">
        <f>F91-'[36]I. Фін результат'!F91</f>
        <v>-208.79999999999927</v>
      </c>
      <c r="R91" s="351">
        <f>G91-'[36]I. Фін результат'!G91</f>
        <v>-52.200000000000045</v>
      </c>
      <c r="S91" s="351">
        <f>H91-'[36]I. Фін результат'!H91</f>
        <v>-52.200000000000045</v>
      </c>
      <c r="T91" s="351">
        <f>I91-'[36]I. Фін результат'!I91</f>
        <v>-52.200000000000045</v>
      </c>
      <c r="U91" s="351">
        <f>J91-'[36]I. Фін результат'!J91</f>
        <v>-52.200000000000045</v>
      </c>
    </row>
    <row r="92" spans="1:21" s="272" customFormat="1" ht="30.75" customHeight="1">
      <c r="A92" s="270" t="s">
        <v>6</v>
      </c>
      <c r="B92" s="248">
        <v>1420</v>
      </c>
      <c r="C92" s="245">
        <v>1116.4000000000001</v>
      </c>
      <c r="D92" s="245">
        <v>1039</v>
      </c>
      <c r="E92" s="245">
        <v>1039</v>
      </c>
      <c r="F92" s="245">
        <f t="shared" si="18"/>
        <v>1400.8</v>
      </c>
      <c r="G92" s="315">
        <v>350.2</v>
      </c>
      <c r="H92" s="315">
        <v>350.2</v>
      </c>
      <c r="I92" s="315">
        <v>350.2</v>
      </c>
      <c r="J92" s="315">
        <v>350.2</v>
      </c>
      <c r="K92" s="271"/>
      <c r="N92" s="351"/>
      <c r="O92" s="351"/>
      <c r="P92" s="351"/>
      <c r="Q92" s="351">
        <f>F92-'[36]I. Фін результат'!F92</f>
        <v>-45.899999999999864</v>
      </c>
      <c r="R92" s="351">
        <f>G92-'[36]I. Фін результат'!G92</f>
        <v>-11.5</v>
      </c>
      <c r="S92" s="351">
        <f>H92-'[36]I. Фін результат'!H92</f>
        <v>-11.5</v>
      </c>
      <c r="T92" s="351">
        <f>I92-'[36]I. Фін результат'!I92</f>
        <v>-11.5</v>
      </c>
      <c r="U92" s="351">
        <f>J92-'[36]I. Фін результат'!J92</f>
        <v>-11.400000000000034</v>
      </c>
    </row>
    <row r="93" spans="1:21" s="272" customFormat="1" ht="30.75" customHeight="1">
      <c r="A93" s="270" t="s">
        <v>7</v>
      </c>
      <c r="B93" s="248">
        <v>1430</v>
      </c>
      <c r="C93" s="245">
        <v>185</v>
      </c>
      <c r="D93" s="245">
        <v>99</v>
      </c>
      <c r="E93" s="245">
        <v>99</v>
      </c>
      <c r="F93" s="327">
        <f t="shared" si="18"/>
        <v>150</v>
      </c>
      <c r="G93" s="245">
        <v>37.5</v>
      </c>
      <c r="H93" s="245">
        <v>37.5</v>
      </c>
      <c r="I93" s="245">
        <v>37.5</v>
      </c>
      <c r="J93" s="245">
        <v>37.5</v>
      </c>
      <c r="K93" s="271"/>
      <c r="N93" s="351"/>
      <c r="O93" s="351"/>
      <c r="P93" s="351"/>
      <c r="Q93" s="351">
        <f>F93-'[36]I. Фін результат'!F93</f>
        <v>51</v>
      </c>
      <c r="R93" s="351">
        <f>G93-'[36]I. Фін результат'!G93</f>
        <v>12.5</v>
      </c>
      <c r="S93" s="351">
        <f>H93-'[36]I. Фін результат'!H93</f>
        <v>12.5</v>
      </c>
      <c r="T93" s="351">
        <f>I93-'[36]I. Фін результат'!I93</f>
        <v>12.5</v>
      </c>
      <c r="U93" s="351">
        <f>J93-'[36]I. Фін результат'!J93</f>
        <v>13.5</v>
      </c>
    </row>
    <row r="94" spans="1:21" s="272" customFormat="1" ht="30.75" customHeight="1">
      <c r="A94" s="270" t="s">
        <v>26</v>
      </c>
      <c r="B94" s="248">
        <v>1440</v>
      </c>
      <c r="C94" s="327">
        <v>640.5</v>
      </c>
      <c r="D94" s="245">
        <v>202.4</v>
      </c>
      <c r="E94" s="245">
        <v>202.4</v>
      </c>
      <c r="F94" s="327">
        <f t="shared" si="18"/>
        <v>721.8</v>
      </c>
      <c r="G94" s="245">
        <v>150.4</v>
      </c>
      <c r="H94" s="245">
        <v>190.2</v>
      </c>
      <c r="I94" s="245">
        <v>190.2</v>
      </c>
      <c r="J94" s="245">
        <v>191</v>
      </c>
      <c r="K94" s="271"/>
      <c r="N94" s="351"/>
      <c r="O94" s="351"/>
      <c r="P94" s="351"/>
      <c r="Q94" s="351">
        <f>F94-'[36]I. Фін результат'!F94</f>
        <v>601.5</v>
      </c>
      <c r="R94" s="351">
        <f>G94-'[36]I. Фін результат'!G94</f>
        <v>99.800000000000011</v>
      </c>
      <c r="S94" s="351">
        <f>H94-'[36]I. Фін результат'!H94</f>
        <v>139.6</v>
      </c>
      <c r="T94" s="351">
        <f>I94-'[36]I. Фін результат'!I94</f>
        <v>139.6</v>
      </c>
      <c r="U94" s="351">
        <f>J94-'[36]I. Фін результат'!J94</f>
        <v>140.4</v>
      </c>
    </row>
    <row r="95" spans="1:21" s="272" customFormat="1" ht="30.75" customHeight="1">
      <c r="A95" s="267" t="s">
        <v>49</v>
      </c>
      <c r="B95" s="273">
        <v>1450</v>
      </c>
      <c r="C95" s="250">
        <f>SUM(C90,C91:C94)</f>
        <v>7282.7000000000007</v>
      </c>
      <c r="D95" s="250">
        <f>SUM(D90,D91:D94)</f>
        <v>6779.9</v>
      </c>
      <c r="E95" s="250">
        <f>SUM(E90,E91:E94)</f>
        <v>6779.9</v>
      </c>
      <c r="F95" s="250">
        <f t="shared" si="18"/>
        <v>9090.7999999999993</v>
      </c>
      <c r="G95" s="250">
        <f>SUM(G90,G91:G94)</f>
        <v>2242.5</v>
      </c>
      <c r="H95" s="250">
        <f>SUM(H90,H91:H94)</f>
        <v>2282.4999999999995</v>
      </c>
      <c r="I95" s="250">
        <f>SUM(I90,I91:I94)</f>
        <v>2282.4999999999995</v>
      </c>
      <c r="J95" s="250">
        <f>SUM(J90,J91:J94)</f>
        <v>2283.2999999999997</v>
      </c>
      <c r="K95" s="269"/>
      <c r="N95" s="351"/>
      <c r="O95" s="351"/>
      <c r="P95" s="351"/>
      <c r="Q95" s="351">
        <f>F95-'[36]I. Фін результат'!F95</f>
        <v>51</v>
      </c>
      <c r="R95" s="351">
        <f>G95-'[36]I. Фін результат'!G95</f>
        <v>-18.299999999999727</v>
      </c>
      <c r="S95" s="351">
        <f>H95-'[36]I. Фін результат'!H95</f>
        <v>23.849999999999909</v>
      </c>
      <c r="T95" s="351">
        <f>I95-'[36]I. Фін результат'!I95</f>
        <v>21.849999999999909</v>
      </c>
      <c r="U95" s="351">
        <f>J95-'[36]I. Фін результат'!J95</f>
        <v>23.599999999999909</v>
      </c>
    </row>
    <row r="96" spans="1:21" s="252" customFormat="1" ht="20.100000000000001" customHeight="1">
      <c r="A96" s="275"/>
      <c r="B96" s="276"/>
      <c r="C96" s="277"/>
      <c r="D96" s="277"/>
      <c r="E96" s="277"/>
      <c r="F96" s="277"/>
      <c r="G96" s="277"/>
      <c r="H96" s="277"/>
      <c r="I96" s="277"/>
      <c r="J96" s="277"/>
      <c r="K96" s="278"/>
    </row>
    <row r="97" spans="1:11" ht="16.5" customHeight="1">
      <c r="A97" s="279"/>
      <c r="B97" s="205"/>
      <c r="C97" s="280"/>
      <c r="D97" s="281"/>
      <c r="E97" s="281"/>
      <c r="F97" s="281"/>
      <c r="G97" s="281"/>
      <c r="H97" s="281"/>
      <c r="I97" s="281"/>
      <c r="J97" s="281"/>
      <c r="K97" s="206"/>
    </row>
    <row r="98" spans="1:11" ht="20.100000000000001" customHeight="1">
      <c r="A98" s="282" t="s">
        <v>365</v>
      </c>
      <c r="B98" s="283"/>
      <c r="C98" s="405" t="s">
        <v>163</v>
      </c>
      <c r="D98" s="405"/>
      <c r="E98" s="405"/>
      <c r="F98" s="405"/>
      <c r="G98" s="284"/>
      <c r="H98" s="406" t="s">
        <v>503</v>
      </c>
      <c r="I98" s="406"/>
      <c r="J98" s="406"/>
      <c r="K98" s="206"/>
    </row>
    <row r="99" spans="1:11" s="272" customFormat="1" ht="29.25" customHeight="1">
      <c r="A99" s="205" t="s">
        <v>68</v>
      </c>
      <c r="B99" s="206"/>
      <c r="C99" s="394" t="s">
        <v>192</v>
      </c>
      <c r="D99" s="394"/>
      <c r="E99" s="394"/>
      <c r="F99" s="394"/>
      <c r="G99" s="213"/>
      <c r="H99" s="395" t="s">
        <v>368</v>
      </c>
      <c r="I99" s="395"/>
      <c r="J99" s="395"/>
      <c r="K99" s="218"/>
    </row>
    <row r="100" spans="1:11" ht="20.100000000000001" customHeight="1">
      <c r="A100" s="279"/>
      <c r="B100" s="205"/>
      <c r="C100" s="280"/>
      <c r="D100" s="281"/>
      <c r="E100" s="281"/>
      <c r="F100" s="281"/>
      <c r="G100" s="281"/>
      <c r="H100" s="281"/>
      <c r="I100" s="281"/>
      <c r="J100" s="281"/>
      <c r="K100" s="206"/>
    </row>
    <row r="101" spans="1:11">
      <c r="A101" s="279"/>
      <c r="B101" s="205"/>
      <c r="C101" s="280">
        <f>C91+C13+C25+C43</f>
        <v>0</v>
      </c>
      <c r="D101" s="280">
        <f t="shared" ref="D101:J102" si="19">D91+D13+D25+D43</f>
        <v>4.5474735088646412E-13</v>
      </c>
      <c r="E101" s="280">
        <f t="shared" si="19"/>
        <v>4.5474735088646412E-13</v>
      </c>
      <c r="F101" s="280">
        <f t="shared" si="19"/>
        <v>0</v>
      </c>
      <c r="G101" s="280">
        <f t="shared" si="19"/>
        <v>0</v>
      </c>
      <c r="H101" s="280">
        <f t="shared" si="19"/>
        <v>0</v>
      </c>
      <c r="I101" s="280">
        <f t="shared" si="19"/>
        <v>0</v>
      </c>
      <c r="J101" s="280">
        <f t="shared" si="19"/>
        <v>0</v>
      </c>
      <c r="K101" s="206"/>
    </row>
    <row r="102" spans="1:11">
      <c r="A102" s="279"/>
      <c r="B102" s="205"/>
      <c r="C102" s="280">
        <f>C92+C14+C26+C44</f>
        <v>0</v>
      </c>
      <c r="D102" s="280">
        <f t="shared" si="19"/>
        <v>0</v>
      </c>
      <c r="E102" s="280">
        <f t="shared" si="19"/>
        <v>0</v>
      </c>
      <c r="F102" s="280">
        <f t="shared" si="19"/>
        <v>0</v>
      </c>
      <c r="G102" s="280">
        <f t="shared" si="19"/>
        <v>0</v>
      </c>
      <c r="H102" s="280">
        <f t="shared" si="19"/>
        <v>0</v>
      </c>
      <c r="I102" s="280">
        <f t="shared" si="19"/>
        <v>0</v>
      </c>
      <c r="J102" s="280">
        <f t="shared" si="19"/>
        <v>0</v>
      </c>
      <c r="K102" s="206"/>
    </row>
    <row r="103" spans="1:11">
      <c r="A103" s="279"/>
      <c r="B103" s="205"/>
      <c r="C103" s="339" t="e">
        <f>C93+C16+C27+C45</f>
        <v>#VALUE!</v>
      </c>
      <c r="D103" s="339">
        <f t="shared" ref="D103:J103" si="20">D93+D16+D27+D45</f>
        <v>0</v>
      </c>
      <c r="E103" s="339">
        <f t="shared" si="20"/>
        <v>0</v>
      </c>
      <c r="F103" s="339">
        <f t="shared" si="20"/>
        <v>0</v>
      </c>
      <c r="G103" s="339">
        <f t="shared" si="20"/>
        <v>0</v>
      </c>
      <c r="H103" s="339">
        <f t="shared" si="20"/>
        <v>0</v>
      </c>
      <c r="I103" s="339">
        <f t="shared" si="20"/>
        <v>0</v>
      </c>
      <c r="J103" s="339">
        <f t="shared" si="20"/>
        <v>0</v>
      </c>
      <c r="K103" s="206"/>
    </row>
    <row r="104" spans="1:11">
      <c r="A104" s="279"/>
      <c r="B104" s="205"/>
      <c r="C104" s="280"/>
      <c r="D104" s="281"/>
      <c r="E104" s="281"/>
      <c r="F104" s="281"/>
      <c r="G104" s="281"/>
      <c r="H104" s="281"/>
      <c r="I104" s="281"/>
      <c r="J104" s="281"/>
      <c r="K104" s="206"/>
    </row>
    <row r="105" spans="1:11">
      <c r="A105" s="279"/>
      <c r="B105" s="205" t="s">
        <v>506</v>
      </c>
      <c r="C105" s="280">
        <f>C91*18%</f>
        <v>904.19399999999996</v>
      </c>
      <c r="D105" s="280">
        <f t="shared" ref="D105:J105" si="21">D91*18%</f>
        <v>850.24800000000005</v>
      </c>
      <c r="E105" s="280">
        <f t="shared" si="21"/>
        <v>850.24800000000005</v>
      </c>
      <c r="F105" s="280">
        <f t="shared" si="21"/>
        <v>1146.078</v>
      </c>
      <c r="G105" s="280">
        <f t="shared" si="21"/>
        <v>286.50599999999997</v>
      </c>
      <c r="H105" s="280">
        <f t="shared" si="21"/>
        <v>286.524</v>
      </c>
      <c r="I105" s="280">
        <f t="shared" si="21"/>
        <v>286.524</v>
      </c>
      <c r="J105" s="280">
        <f t="shared" si="21"/>
        <v>286.524</v>
      </c>
      <c r="K105" s="206"/>
    </row>
    <row r="106" spans="1:11">
      <c r="A106" s="279"/>
      <c r="B106" s="205" t="s">
        <v>507</v>
      </c>
      <c r="C106" s="280">
        <f>C91*1.5%</f>
        <v>75.349500000000006</v>
      </c>
      <c r="D106" s="280">
        <f t="shared" ref="D106:J106" si="22">D91*1.5%</f>
        <v>70.853999999999999</v>
      </c>
      <c r="E106" s="280">
        <f t="shared" si="22"/>
        <v>70.853999999999999</v>
      </c>
      <c r="F106" s="280">
        <f t="shared" si="22"/>
        <v>95.506500000000003</v>
      </c>
      <c r="G106" s="280">
        <f t="shared" si="22"/>
        <v>23.875499999999999</v>
      </c>
      <c r="H106" s="280">
        <f t="shared" si="22"/>
        <v>23.876999999999999</v>
      </c>
      <c r="I106" s="280">
        <f t="shared" si="22"/>
        <v>23.876999999999999</v>
      </c>
      <c r="J106" s="280">
        <f t="shared" si="22"/>
        <v>23.876999999999999</v>
      </c>
      <c r="K106" s="206"/>
    </row>
    <row r="107" spans="1:11">
      <c r="A107" s="279"/>
      <c r="B107" s="205" t="s">
        <v>508</v>
      </c>
      <c r="C107" s="280">
        <f>C91-C105-C106</f>
        <v>4043.7565</v>
      </c>
      <c r="D107" s="280">
        <f t="shared" ref="D107:J107" si="23">D91-D105-D106</f>
        <v>3802.4980000000005</v>
      </c>
      <c r="E107" s="280">
        <f t="shared" si="23"/>
        <v>3802.4980000000005</v>
      </c>
      <c r="F107" s="280">
        <f t="shared" si="23"/>
        <v>5125.5155000000004</v>
      </c>
      <c r="G107" s="280">
        <f t="shared" si="23"/>
        <v>1281.3184999999999</v>
      </c>
      <c r="H107" s="280">
        <f t="shared" si="23"/>
        <v>1281.3989999999999</v>
      </c>
      <c r="I107" s="280">
        <f t="shared" si="23"/>
        <v>1281.3989999999999</v>
      </c>
      <c r="J107" s="280">
        <f t="shared" si="23"/>
        <v>1281.3989999999999</v>
      </c>
      <c r="K107" s="206"/>
    </row>
    <row r="108" spans="1:11">
      <c r="A108" s="279"/>
      <c r="B108" s="205" t="s">
        <v>509</v>
      </c>
      <c r="C108" s="280">
        <f>C92</f>
        <v>1116.4000000000001</v>
      </c>
      <c r="D108" s="280">
        <f t="shared" ref="D108:J108" si="24">D92</f>
        <v>1039</v>
      </c>
      <c r="E108" s="280">
        <f t="shared" si="24"/>
        <v>1039</v>
      </c>
      <c r="F108" s="280">
        <f t="shared" si="24"/>
        <v>1400.8</v>
      </c>
      <c r="G108" s="280">
        <f t="shared" si="24"/>
        <v>350.2</v>
      </c>
      <c r="H108" s="280">
        <f t="shared" si="24"/>
        <v>350.2</v>
      </c>
      <c r="I108" s="280">
        <f t="shared" si="24"/>
        <v>350.2</v>
      </c>
      <c r="J108" s="280">
        <f t="shared" si="24"/>
        <v>350.2</v>
      </c>
      <c r="K108" s="206"/>
    </row>
    <row r="109" spans="1:11">
      <c r="A109" s="279"/>
      <c r="B109" s="205"/>
      <c r="C109" s="280"/>
      <c r="D109" s="281"/>
      <c r="E109" s="281"/>
      <c r="F109" s="281"/>
      <c r="G109" s="281"/>
      <c r="H109" s="281"/>
      <c r="I109" s="281"/>
      <c r="J109" s="281"/>
      <c r="K109" s="206"/>
    </row>
    <row r="110" spans="1:11">
      <c r="A110" s="279"/>
      <c r="B110" s="205"/>
      <c r="C110" s="280"/>
      <c r="D110" s="281"/>
      <c r="E110" s="281"/>
      <c r="F110" s="281"/>
      <c r="G110" s="281"/>
      <c r="H110" s="281"/>
      <c r="I110" s="281"/>
      <c r="J110" s="281"/>
      <c r="K110" s="206"/>
    </row>
    <row r="111" spans="1:11">
      <c r="A111" s="279"/>
      <c r="B111" s="205"/>
      <c r="C111" s="280"/>
      <c r="D111" s="281"/>
      <c r="E111" s="281"/>
      <c r="F111" s="281"/>
      <c r="G111" s="281"/>
      <c r="H111" s="281"/>
      <c r="I111" s="281"/>
      <c r="J111" s="281"/>
      <c r="K111" s="206"/>
    </row>
    <row r="112" spans="1:11">
      <c r="A112" s="279"/>
      <c r="B112" s="205"/>
      <c r="C112" s="280"/>
      <c r="D112" s="281"/>
      <c r="E112" s="281"/>
      <c r="F112" s="281"/>
      <c r="G112" s="281">
        <f>G95+G9+G19+G40</f>
        <v>-9.2370555648813024E-14</v>
      </c>
      <c r="H112" s="281">
        <f>H95+H9+H19+H40</f>
        <v>-5.4711790653527714E-13</v>
      </c>
      <c r="I112" s="281">
        <f>I95+I9+I19+I40</f>
        <v>-4.3343106881366111E-13</v>
      </c>
      <c r="J112" s="281">
        <f>J95+J9+J19+J40</f>
        <v>-2.0605739337042905E-13</v>
      </c>
      <c r="K112" s="206"/>
    </row>
    <row r="113" spans="1:11">
      <c r="A113" s="279"/>
      <c r="B113" s="205"/>
      <c r="C113" s="280"/>
      <c r="D113" s="281"/>
      <c r="E113" s="281"/>
      <c r="F113" s="281"/>
      <c r="G113" s="281"/>
      <c r="H113" s="281"/>
      <c r="I113" s="281"/>
      <c r="J113" s="281"/>
      <c r="K113" s="206"/>
    </row>
    <row r="114" spans="1:11">
      <c r="A114" s="279"/>
      <c r="B114" s="205"/>
      <c r="C114" s="280"/>
      <c r="D114" s="281"/>
      <c r="E114" s="281"/>
      <c r="F114" s="281"/>
      <c r="G114" s="281"/>
      <c r="H114" s="281"/>
      <c r="I114" s="281"/>
      <c r="J114" s="281"/>
      <c r="K114" s="206"/>
    </row>
    <row r="115" spans="1:11">
      <c r="A115" s="279"/>
      <c r="B115" s="205"/>
      <c r="C115" s="280"/>
      <c r="D115" s="281"/>
      <c r="E115" s="281"/>
      <c r="F115" s="281"/>
      <c r="G115" s="281"/>
      <c r="H115" s="281"/>
      <c r="I115" s="281"/>
      <c r="J115" s="281"/>
      <c r="K115" s="206"/>
    </row>
    <row r="116" spans="1:11">
      <c r="A116" s="279"/>
      <c r="B116" s="205"/>
      <c r="C116" s="280"/>
      <c r="D116" s="281"/>
      <c r="E116" s="281"/>
      <c r="F116" s="281"/>
      <c r="G116" s="281"/>
      <c r="H116" s="281"/>
      <c r="I116" s="281"/>
      <c r="J116" s="281"/>
      <c r="K116" s="206"/>
    </row>
    <row r="117" spans="1:11">
      <c r="A117" s="279"/>
      <c r="B117" s="205"/>
      <c r="C117" s="280"/>
      <c r="D117" s="281"/>
      <c r="E117" s="281"/>
      <c r="F117" s="281"/>
      <c r="G117" s="281"/>
      <c r="H117" s="281"/>
      <c r="I117" s="281"/>
      <c r="J117" s="281"/>
      <c r="K117" s="206"/>
    </row>
    <row r="118" spans="1:11">
      <c r="A118" s="279"/>
      <c r="B118" s="205"/>
      <c r="C118" s="280"/>
      <c r="D118" s="281"/>
      <c r="E118" s="281"/>
      <c r="F118" s="281"/>
      <c r="G118" s="281"/>
      <c r="H118" s="281"/>
      <c r="I118" s="281"/>
      <c r="J118" s="281"/>
      <c r="K118" s="206"/>
    </row>
    <row r="119" spans="1:11">
      <c r="A119" s="279"/>
      <c r="B119" s="205"/>
      <c r="C119" s="280"/>
      <c r="D119" s="281"/>
      <c r="E119" s="281"/>
      <c r="F119" s="281"/>
      <c r="G119" s="281"/>
      <c r="H119" s="281"/>
      <c r="I119" s="281"/>
      <c r="J119" s="281"/>
      <c r="K119" s="206"/>
    </row>
    <row r="120" spans="1:11">
      <c r="A120" s="279"/>
      <c r="B120" s="205"/>
      <c r="C120" s="280"/>
      <c r="D120" s="281"/>
      <c r="E120" s="281"/>
      <c r="F120" s="281"/>
      <c r="G120" s="281"/>
      <c r="H120" s="281"/>
      <c r="I120" s="281"/>
      <c r="J120" s="281"/>
      <c r="K120" s="206"/>
    </row>
    <row r="121" spans="1:11">
      <c r="A121" s="279"/>
      <c r="B121" s="205"/>
      <c r="C121" s="280"/>
      <c r="D121" s="281"/>
      <c r="E121" s="281"/>
      <c r="F121" s="281"/>
      <c r="G121" s="281"/>
      <c r="H121" s="281"/>
      <c r="I121" s="281"/>
      <c r="J121" s="281"/>
      <c r="K121" s="206"/>
    </row>
    <row r="122" spans="1:11">
      <c r="A122" s="279"/>
      <c r="B122" s="205"/>
      <c r="C122" s="280"/>
      <c r="D122" s="281"/>
      <c r="E122" s="281"/>
      <c r="F122" s="281"/>
      <c r="G122" s="281"/>
      <c r="H122" s="281"/>
      <c r="I122" s="281"/>
      <c r="J122" s="281"/>
      <c r="K122" s="206"/>
    </row>
    <row r="123" spans="1:11">
      <c r="A123" s="279"/>
      <c r="B123" s="205"/>
      <c r="C123" s="280"/>
      <c r="D123" s="281"/>
      <c r="E123" s="281"/>
      <c r="F123" s="281"/>
      <c r="G123" s="281"/>
      <c r="H123" s="281"/>
      <c r="I123" s="281"/>
      <c r="J123" s="281"/>
      <c r="K123" s="206"/>
    </row>
    <row r="124" spans="1:11">
      <c r="A124" s="279"/>
      <c r="B124" s="205"/>
      <c r="C124" s="280"/>
      <c r="D124" s="281"/>
      <c r="E124" s="281"/>
      <c r="F124" s="281"/>
      <c r="G124" s="281"/>
      <c r="H124" s="281"/>
      <c r="I124" s="281"/>
      <c r="J124" s="281"/>
      <c r="K124" s="206"/>
    </row>
    <row r="125" spans="1:11">
      <c r="A125" s="279"/>
      <c r="B125" s="205"/>
      <c r="C125" s="280"/>
      <c r="D125" s="281"/>
      <c r="E125" s="281"/>
      <c r="F125" s="281"/>
      <c r="G125" s="281"/>
      <c r="H125" s="281"/>
      <c r="I125" s="281"/>
      <c r="J125" s="281"/>
      <c r="K125" s="206"/>
    </row>
    <row r="126" spans="1:11">
      <c r="A126" s="279"/>
      <c r="B126" s="205"/>
      <c r="C126" s="280"/>
      <c r="D126" s="281"/>
      <c r="E126" s="281"/>
      <c r="F126" s="281"/>
      <c r="G126" s="281"/>
      <c r="H126" s="281"/>
      <c r="I126" s="281"/>
      <c r="J126" s="281"/>
      <c r="K126" s="206"/>
    </row>
    <row r="127" spans="1:11">
      <c r="A127" s="279"/>
      <c r="B127" s="205"/>
      <c r="C127" s="280"/>
      <c r="D127" s="281"/>
      <c r="E127" s="281"/>
      <c r="F127" s="281"/>
      <c r="G127" s="281"/>
      <c r="H127" s="281"/>
      <c r="I127" s="281"/>
      <c r="J127" s="281"/>
      <c r="K127" s="206"/>
    </row>
    <row r="128" spans="1:11">
      <c r="A128" s="279"/>
      <c r="B128" s="205"/>
      <c r="C128" s="280"/>
      <c r="D128" s="281"/>
      <c r="E128" s="281"/>
      <c r="F128" s="281"/>
      <c r="G128" s="281"/>
      <c r="H128" s="281"/>
      <c r="I128" s="281"/>
      <c r="J128" s="281"/>
      <c r="K128" s="206"/>
    </row>
    <row r="129" spans="1:11">
      <c r="A129" s="279"/>
      <c r="B129" s="205"/>
      <c r="C129" s="280"/>
      <c r="D129" s="281"/>
      <c r="E129" s="281"/>
      <c r="F129" s="281"/>
      <c r="G129" s="281"/>
      <c r="H129" s="281"/>
      <c r="I129" s="281"/>
      <c r="J129" s="281"/>
      <c r="K129" s="206"/>
    </row>
    <row r="130" spans="1:11">
      <c r="A130" s="279"/>
      <c r="B130" s="205"/>
      <c r="C130" s="280"/>
      <c r="D130" s="281"/>
      <c r="E130" s="281"/>
      <c r="F130" s="281"/>
      <c r="G130" s="281"/>
      <c r="H130" s="281"/>
      <c r="I130" s="281"/>
      <c r="J130" s="281"/>
      <c r="K130" s="206"/>
    </row>
    <row r="131" spans="1:11">
      <c r="A131" s="279"/>
      <c r="B131" s="205"/>
      <c r="C131" s="280"/>
      <c r="D131" s="281"/>
      <c r="E131" s="281"/>
      <c r="F131" s="281"/>
      <c r="G131" s="281"/>
      <c r="H131" s="281"/>
      <c r="I131" s="281"/>
      <c r="J131" s="281"/>
      <c r="K131" s="206"/>
    </row>
    <row r="132" spans="1:11">
      <c r="A132" s="279"/>
      <c r="B132" s="205"/>
      <c r="C132" s="280"/>
      <c r="D132" s="281"/>
      <c r="E132" s="281"/>
      <c r="F132" s="281"/>
      <c r="G132" s="281"/>
      <c r="H132" s="281"/>
      <c r="I132" s="281"/>
      <c r="J132" s="281"/>
      <c r="K132" s="206"/>
    </row>
    <row r="133" spans="1:11">
      <c r="A133" s="279"/>
      <c r="B133" s="205"/>
      <c r="C133" s="280"/>
      <c r="D133" s="281"/>
      <c r="E133" s="281"/>
      <c r="F133" s="281"/>
      <c r="G133" s="281"/>
      <c r="H133" s="281"/>
      <c r="I133" s="281"/>
      <c r="J133" s="281"/>
      <c r="K133" s="206"/>
    </row>
    <row r="134" spans="1:11">
      <c r="A134" s="279"/>
      <c r="B134" s="205"/>
      <c r="C134" s="280"/>
      <c r="D134" s="281"/>
      <c r="E134" s="281"/>
      <c r="F134" s="281"/>
      <c r="G134" s="281"/>
      <c r="H134" s="281"/>
      <c r="I134" s="281"/>
      <c r="J134" s="281"/>
      <c r="K134" s="206"/>
    </row>
    <row r="135" spans="1:11">
      <c r="A135" s="285"/>
      <c r="C135" s="258"/>
      <c r="D135" s="286"/>
      <c r="E135" s="286"/>
      <c r="F135" s="286"/>
      <c r="G135" s="286"/>
      <c r="H135" s="286"/>
      <c r="I135" s="286"/>
      <c r="J135" s="286"/>
    </row>
    <row r="136" spans="1:11">
      <c r="A136" s="285"/>
      <c r="C136" s="258"/>
      <c r="D136" s="286"/>
      <c r="E136" s="286"/>
      <c r="F136" s="286"/>
      <c r="G136" s="286"/>
      <c r="H136" s="286"/>
      <c r="I136" s="286"/>
      <c r="J136" s="286"/>
    </row>
    <row r="137" spans="1:11">
      <c r="A137" s="285"/>
      <c r="C137" s="258"/>
      <c r="D137" s="286"/>
      <c r="E137" s="286"/>
      <c r="F137" s="286"/>
      <c r="G137" s="286"/>
      <c r="H137" s="286"/>
      <c r="I137" s="286"/>
      <c r="J137" s="286"/>
    </row>
    <row r="138" spans="1:11">
      <c r="A138" s="285"/>
      <c r="C138" s="258"/>
      <c r="D138" s="286"/>
      <c r="E138" s="286"/>
      <c r="F138" s="286"/>
      <c r="G138" s="286"/>
      <c r="H138" s="286"/>
      <c r="I138" s="286"/>
      <c r="J138" s="286"/>
    </row>
    <row r="139" spans="1:11">
      <c r="A139" s="285"/>
      <c r="C139" s="258"/>
      <c r="D139" s="286"/>
      <c r="E139" s="286"/>
      <c r="F139" s="286"/>
      <c r="G139" s="286"/>
      <c r="H139" s="286"/>
      <c r="I139" s="286"/>
      <c r="J139" s="286"/>
    </row>
    <row r="140" spans="1:11">
      <c r="A140" s="285"/>
      <c r="C140" s="258"/>
      <c r="D140" s="286"/>
      <c r="E140" s="286"/>
      <c r="F140" s="286"/>
      <c r="G140" s="286"/>
      <c r="H140" s="286"/>
      <c r="I140" s="286"/>
      <c r="J140" s="286"/>
    </row>
    <row r="141" spans="1:11">
      <c r="A141" s="285"/>
      <c r="C141" s="258"/>
      <c r="D141" s="286"/>
      <c r="E141" s="286"/>
      <c r="F141" s="286"/>
      <c r="G141" s="286"/>
      <c r="H141" s="286"/>
      <c r="I141" s="286"/>
      <c r="J141" s="286"/>
    </row>
    <row r="142" spans="1:11">
      <c r="A142" s="285"/>
      <c r="C142" s="258"/>
      <c r="D142" s="286"/>
      <c r="E142" s="286"/>
      <c r="F142" s="286"/>
      <c r="G142" s="286"/>
      <c r="H142" s="286"/>
      <c r="I142" s="286"/>
      <c r="J142" s="286"/>
    </row>
    <row r="143" spans="1:11">
      <c r="A143" s="285"/>
      <c r="C143" s="258"/>
      <c r="D143" s="286"/>
      <c r="E143" s="286"/>
      <c r="F143" s="286"/>
      <c r="G143" s="286"/>
      <c r="H143" s="286"/>
      <c r="I143" s="286"/>
      <c r="J143" s="286"/>
    </row>
    <row r="144" spans="1:11">
      <c r="A144" s="285"/>
      <c r="C144" s="258"/>
      <c r="D144" s="286"/>
      <c r="E144" s="286"/>
      <c r="F144" s="286"/>
      <c r="G144" s="286"/>
      <c r="H144" s="286"/>
      <c r="I144" s="286"/>
      <c r="J144" s="286"/>
    </row>
    <row r="145" spans="1:10">
      <c r="A145" s="285"/>
      <c r="C145" s="258"/>
      <c r="D145" s="286"/>
      <c r="E145" s="286"/>
      <c r="F145" s="286"/>
      <c r="G145" s="286"/>
      <c r="H145" s="286"/>
      <c r="I145" s="286"/>
      <c r="J145" s="286"/>
    </row>
    <row r="146" spans="1:10">
      <c r="A146" s="285"/>
      <c r="C146" s="258"/>
      <c r="D146" s="286"/>
      <c r="E146" s="286"/>
      <c r="F146" s="286"/>
      <c r="G146" s="286"/>
      <c r="H146" s="286"/>
      <c r="I146" s="286"/>
      <c r="J146" s="286"/>
    </row>
    <row r="147" spans="1:10">
      <c r="A147" s="285"/>
      <c r="C147" s="258"/>
      <c r="D147" s="286"/>
      <c r="E147" s="286"/>
      <c r="F147" s="286"/>
      <c r="G147" s="286"/>
      <c r="H147" s="286"/>
      <c r="I147" s="286"/>
      <c r="J147" s="286"/>
    </row>
    <row r="148" spans="1:10">
      <c r="A148" s="285"/>
      <c r="C148" s="258"/>
      <c r="D148" s="286"/>
      <c r="E148" s="286"/>
      <c r="F148" s="286"/>
      <c r="G148" s="286"/>
      <c r="H148" s="286"/>
      <c r="I148" s="286"/>
      <c r="J148" s="286"/>
    </row>
    <row r="149" spans="1:10">
      <c r="A149" s="285"/>
      <c r="C149" s="258"/>
      <c r="D149" s="286"/>
      <c r="E149" s="286"/>
      <c r="F149" s="286"/>
      <c r="G149" s="286"/>
      <c r="H149" s="286"/>
      <c r="I149" s="286"/>
      <c r="J149" s="286"/>
    </row>
    <row r="150" spans="1:10">
      <c r="A150" s="285"/>
      <c r="C150" s="258"/>
      <c r="D150" s="286"/>
      <c r="E150" s="286"/>
      <c r="F150" s="286"/>
      <c r="G150" s="286"/>
      <c r="H150" s="286"/>
      <c r="I150" s="286"/>
      <c r="J150" s="286"/>
    </row>
    <row r="151" spans="1:10">
      <c r="A151" s="285"/>
      <c r="C151" s="258"/>
      <c r="D151" s="286"/>
      <c r="E151" s="286"/>
      <c r="F151" s="286"/>
      <c r="G151" s="286"/>
      <c r="H151" s="286"/>
      <c r="I151" s="286"/>
      <c r="J151" s="286"/>
    </row>
    <row r="152" spans="1:10">
      <c r="A152" s="285"/>
      <c r="C152" s="258"/>
      <c r="D152" s="286"/>
      <c r="E152" s="286"/>
      <c r="F152" s="286"/>
      <c r="G152" s="286"/>
      <c r="H152" s="286"/>
      <c r="I152" s="286"/>
      <c r="J152" s="286"/>
    </row>
    <row r="153" spans="1:10">
      <c r="A153" s="285"/>
      <c r="C153" s="258"/>
      <c r="D153" s="286"/>
      <c r="E153" s="286"/>
      <c r="F153" s="286"/>
      <c r="G153" s="286"/>
      <c r="H153" s="286"/>
      <c r="I153" s="286"/>
      <c r="J153" s="286"/>
    </row>
    <row r="154" spans="1:10">
      <c r="A154" s="285"/>
      <c r="C154" s="258"/>
      <c r="D154" s="286"/>
      <c r="E154" s="286"/>
      <c r="F154" s="286"/>
      <c r="G154" s="286"/>
      <c r="H154" s="286"/>
      <c r="I154" s="286"/>
      <c r="J154" s="286"/>
    </row>
    <row r="155" spans="1:10">
      <c r="A155" s="285"/>
      <c r="C155" s="258"/>
      <c r="D155" s="286"/>
      <c r="E155" s="286"/>
      <c r="F155" s="286"/>
      <c r="G155" s="286"/>
      <c r="H155" s="286"/>
      <c r="I155" s="286"/>
      <c r="J155" s="286"/>
    </row>
    <row r="156" spans="1:10">
      <c r="A156" s="285"/>
      <c r="C156" s="258"/>
      <c r="D156" s="286"/>
      <c r="E156" s="286"/>
      <c r="F156" s="286"/>
      <c r="G156" s="286"/>
      <c r="H156" s="286"/>
      <c r="I156" s="286"/>
      <c r="J156" s="286"/>
    </row>
    <row r="157" spans="1:10">
      <c r="A157" s="285"/>
      <c r="C157" s="258"/>
      <c r="D157" s="286"/>
      <c r="E157" s="286"/>
      <c r="F157" s="286"/>
      <c r="G157" s="286"/>
      <c r="H157" s="286"/>
      <c r="I157" s="286"/>
      <c r="J157" s="286"/>
    </row>
    <row r="158" spans="1:10">
      <c r="A158" s="262"/>
    </row>
    <row r="159" spans="1:10">
      <c r="A159" s="262"/>
    </row>
    <row r="160" spans="1:10">
      <c r="A160" s="262"/>
    </row>
    <row r="161" spans="1:1">
      <c r="A161" s="262"/>
    </row>
    <row r="162" spans="1:1">
      <c r="A162" s="262"/>
    </row>
    <row r="163" spans="1:1">
      <c r="A163" s="262"/>
    </row>
    <row r="164" spans="1:1">
      <c r="A164" s="262"/>
    </row>
    <row r="165" spans="1:1">
      <c r="A165" s="262"/>
    </row>
    <row r="166" spans="1:1">
      <c r="A166" s="262"/>
    </row>
    <row r="167" spans="1:1">
      <c r="A167" s="262"/>
    </row>
    <row r="168" spans="1:1">
      <c r="A168" s="262"/>
    </row>
    <row r="169" spans="1:1">
      <c r="A169" s="262"/>
    </row>
    <row r="170" spans="1:1">
      <c r="A170" s="262"/>
    </row>
    <row r="171" spans="1:1">
      <c r="A171" s="262"/>
    </row>
    <row r="172" spans="1:1">
      <c r="A172" s="262"/>
    </row>
    <row r="173" spans="1:1">
      <c r="A173" s="262"/>
    </row>
    <row r="174" spans="1:1">
      <c r="A174" s="262"/>
    </row>
    <row r="175" spans="1:1">
      <c r="A175" s="262"/>
    </row>
    <row r="176" spans="1:1">
      <c r="A176" s="262"/>
    </row>
    <row r="177" spans="1:1">
      <c r="A177" s="262"/>
    </row>
    <row r="178" spans="1:1">
      <c r="A178" s="262"/>
    </row>
    <row r="179" spans="1:1">
      <c r="A179" s="262"/>
    </row>
    <row r="180" spans="1:1">
      <c r="A180" s="262"/>
    </row>
    <row r="181" spans="1:1">
      <c r="A181" s="262"/>
    </row>
    <row r="182" spans="1:1">
      <c r="A182" s="262"/>
    </row>
    <row r="183" spans="1:1">
      <c r="A183" s="262"/>
    </row>
    <row r="184" spans="1:1">
      <c r="A184" s="262"/>
    </row>
    <row r="185" spans="1:1">
      <c r="A185" s="262"/>
    </row>
    <row r="186" spans="1:1">
      <c r="A186" s="262"/>
    </row>
    <row r="187" spans="1:1">
      <c r="A187" s="262"/>
    </row>
    <row r="188" spans="1:1">
      <c r="A188" s="262"/>
    </row>
    <row r="189" spans="1:1">
      <c r="A189" s="262"/>
    </row>
    <row r="190" spans="1:1">
      <c r="A190" s="262"/>
    </row>
    <row r="191" spans="1:1">
      <c r="A191" s="262"/>
    </row>
    <row r="192" spans="1:1">
      <c r="A192" s="262"/>
    </row>
    <row r="193" spans="1:1">
      <c r="A193" s="262"/>
    </row>
    <row r="194" spans="1:1">
      <c r="A194" s="262"/>
    </row>
    <row r="195" spans="1:1">
      <c r="A195" s="262"/>
    </row>
    <row r="196" spans="1:1">
      <c r="A196" s="262"/>
    </row>
    <row r="197" spans="1:1">
      <c r="A197" s="262"/>
    </row>
    <row r="198" spans="1:1">
      <c r="A198" s="262"/>
    </row>
    <row r="199" spans="1:1">
      <c r="A199" s="262"/>
    </row>
    <row r="200" spans="1:1">
      <c r="A200" s="262"/>
    </row>
    <row r="201" spans="1:1">
      <c r="A201" s="262"/>
    </row>
    <row r="202" spans="1:1">
      <c r="A202" s="262"/>
    </row>
    <row r="203" spans="1:1">
      <c r="A203" s="262"/>
    </row>
    <row r="204" spans="1:1">
      <c r="A204" s="262"/>
    </row>
    <row r="205" spans="1:1">
      <c r="A205" s="262"/>
    </row>
    <row r="206" spans="1:1">
      <c r="A206" s="262"/>
    </row>
    <row r="207" spans="1:1">
      <c r="A207" s="262"/>
    </row>
    <row r="208" spans="1:1">
      <c r="A208" s="262"/>
    </row>
    <row r="209" spans="1:1">
      <c r="A209" s="262"/>
    </row>
    <row r="210" spans="1:1">
      <c r="A210" s="262"/>
    </row>
    <row r="211" spans="1:1">
      <c r="A211" s="262"/>
    </row>
    <row r="212" spans="1:1">
      <c r="A212" s="262"/>
    </row>
    <row r="213" spans="1:1">
      <c r="A213" s="262"/>
    </row>
    <row r="214" spans="1:1">
      <c r="A214" s="262"/>
    </row>
    <row r="215" spans="1:1">
      <c r="A215" s="262"/>
    </row>
    <row r="216" spans="1:1">
      <c r="A216" s="262"/>
    </row>
    <row r="217" spans="1:1">
      <c r="A217" s="262"/>
    </row>
    <row r="218" spans="1:1">
      <c r="A218" s="262"/>
    </row>
    <row r="219" spans="1:1">
      <c r="A219" s="262"/>
    </row>
    <row r="220" spans="1:1">
      <c r="A220" s="262"/>
    </row>
    <row r="221" spans="1:1">
      <c r="A221" s="262"/>
    </row>
    <row r="222" spans="1:1">
      <c r="A222" s="262"/>
    </row>
    <row r="223" spans="1:1">
      <c r="A223" s="262"/>
    </row>
    <row r="224" spans="1:1">
      <c r="A224" s="262"/>
    </row>
    <row r="225" spans="1:1">
      <c r="A225" s="262"/>
    </row>
    <row r="226" spans="1:1">
      <c r="A226" s="262"/>
    </row>
    <row r="227" spans="1:1">
      <c r="A227" s="262"/>
    </row>
    <row r="228" spans="1:1">
      <c r="A228" s="262"/>
    </row>
    <row r="229" spans="1:1">
      <c r="A229" s="262"/>
    </row>
    <row r="230" spans="1:1">
      <c r="A230" s="262"/>
    </row>
    <row r="231" spans="1:1">
      <c r="A231" s="262"/>
    </row>
    <row r="232" spans="1:1">
      <c r="A232" s="262"/>
    </row>
    <row r="233" spans="1:1">
      <c r="A233" s="262"/>
    </row>
    <row r="234" spans="1:1">
      <c r="A234" s="262"/>
    </row>
    <row r="235" spans="1:1">
      <c r="A235" s="262"/>
    </row>
    <row r="236" spans="1:1">
      <c r="A236" s="262"/>
    </row>
    <row r="237" spans="1:1">
      <c r="A237" s="262"/>
    </row>
    <row r="238" spans="1:1">
      <c r="A238" s="262"/>
    </row>
    <row r="239" spans="1:1">
      <c r="A239" s="262"/>
    </row>
    <row r="240" spans="1:1">
      <c r="A240" s="262"/>
    </row>
    <row r="241" spans="1:1">
      <c r="A241" s="262"/>
    </row>
    <row r="242" spans="1:1">
      <c r="A242" s="262"/>
    </row>
    <row r="243" spans="1:1">
      <c r="A243" s="262"/>
    </row>
    <row r="244" spans="1:1">
      <c r="A244" s="262"/>
    </row>
    <row r="245" spans="1:1">
      <c r="A245" s="262"/>
    </row>
    <row r="246" spans="1:1">
      <c r="A246" s="262"/>
    </row>
    <row r="247" spans="1:1">
      <c r="A247" s="262"/>
    </row>
    <row r="248" spans="1:1">
      <c r="A248" s="262"/>
    </row>
    <row r="249" spans="1:1">
      <c r="A249" s="262"/>
    </row>
    <row r="250" spans="1:1">
      <c r="A250" s="262"/>
    </row>
    <row r="251" spans="1:1">
      <c r="A251" s="262"/>
    </row>
    <row r="252" spans="1:1">
      <c r="A252" s="262"/>
    </row>
    <row r="253" spans="1:1">
      <c r="A253" s="262"/>
    </row>
    <row r="254" spans="1:1">
      <c r="A254" s="262"/>
    </row>
    <row r="255" spans="1:1">
      <c r="A255" s="262"/>
    </row>
    <row r="256" spans="1:1">
      <c r="A256" s="262"/>
    </row>
    <row r="257" spans="1:1">
      <c r="A257" s="262"/>
    </row>
    <row r="258" spans="1:1">
      <c r="A258" s="262"/>
    </row>
    <row r="259" spans="1:1">
      <c r="A259" s="262"/>
    </row>
    <row r="260" spans="1:1">
      <c r="A260" s="262"/>
    </row>
    <row r="261" spans="1:1">
      <c r="A261" s="262"/>
    </row>
    <row r="262" spans="1:1">
      <c r="A262" s="262"/>
    </row>
    <row r="263" spans="1:1">
      <c r="A263" s="262"/>
    </row>
    <row r="264" spans="1:1">
      <c r="A264" s="262"/>
    </row>
    <row r="265" spans="1:1">
      <c r="A265" s="262"/>
    </row>
    <row r="266" spans="1:1">
      <c r="A266" s="262"/>
    </row>
    <row r="267" spans="1:1">
      <c r="A267" s="262"/>
    </row>
    <row r="268" spans="1:1">
      <c r="A268" s="262"/>
    </row>
    <row r="269" spans="1:1">
      <c r="A269" s="262"/>
    </row>
    <row r="270" spans="1:1">
      <c r="A270" s="262"/>
    </row>
    <row r="271" spans="1:1">
      <c r="A271" s="262"/>
    </row>
    <row r="272" spans="1:1">
      <c r="A272" s="262"/>
    </row>
    <row r="273" spans="1:1">
      <c r="A273" s="262"/>
    </row>
    <row r="274" spans="1:1">
      <c r="A274" s="262"/>
    </row>
    <row r="275" spans="1:1">
      <c r="A275" s="262"/>
    </row>
    <row r="276" spans="1:1">
      <c r="A276" s="262"/>
    </row>
    <row r="277" spans="1:1">
      <c r="A277" s="262"/>
    </row>
    <row r="278" spans="1:1">
      <c r="A278" s="262"/>
    </row>
    <row r="279" spans="1:1">
      <c r="A279" s="262"/>
    </row>
    <row r="280" spans="1:1">
      <c r="A280" s="262"/>
    </row>
    <row r="281" spans="1:1">
      <c r="A281" s="262"/>
    </row>
    <row r="282" spans="1:1">
      <c r="A282" s="262"/>
    </row>
    <row r="283" spans="1:1">
      <c r="A283" s="262"/>
    </row>
    <row r="284" spans="1:1">
      <c r="A284" s="262"/>
    </row>
    <row r="285" spans="1:1">
      <c r="A285" s="262"/>
    </row>
    <row r="286" spans="1:1">
      <c r="A286" s="262"/>
    </row>
    <row r="287" spans="1:1">
      <c r="A287" s="262"/>
    </row>
    <row r="288" spans="1:1">
      <c r="A288" s="262"/>
    </row>
    <row r="289" spans="1:1">
      <c r="A289" s="262"/>
    </row>
    <row r="290" spans="1:1">
      <c r="A290" s="262"/>
    </row>
    <row r="291" spans="1:1">
      <c r="A291" s="262"/>
    </row>
    <row r="292" spans="1:1">
      <c r="A292" s="262"/>
    </row>
    <row r="293" spans="1:1">
      <c r="A293" s="262"/>
    </row>
    <row r="294" spans="1:1">
      <c r="A294" s="262"/>
    </row>
    <row r="295" spans="1:1">
      <c r="A295" s="262"/>
    </row>
    <row r="296" spans="1:1">
      <c r="A296" s="262"/>
    </row>
    <row r="297" spans="1:1">
      <c r="A297" s="262"/>
    </row>
    <row r="298" spans="1:1">
      <c r="A298" s="262"/>
    </row>
    <row r="299" spans="1:1">
      <c r="A299" s="262"/>
    </row>
    <row r="300" spans="1:1">
      <c r="A300" s="262"/>
    </row>
    <row r="301" spans="1:1">
      <c r="A301" s="262"/>
    </row>
    <row r="302" spans="1:1">
      <c r="A302" s="262"/>
    </row>
    <row r="303" spans="1:1">
      <c r="A303" s="262"/>
    </row>
    <row r="304" spans="1:1">
      <c r="A304" s="262"/>
    </row>
    <row r="305" spans="1:1">
      <c r="A305" s="262"/>
    </row>
    <row r="306" spans="1:1">
      <c r="A306" s="262"/>
    </row>
    <row r="307" spans="1:1">
      <c r="A307" s="262"/>
    </row>
    <row r="308" spans="1:1">
      <c r="A308" s="262"/>
    </row>
    <row r="309" spans="1:1">
      <c r="A309" s="262"/>
    </row>
    <row r="310" spans="1:1">
      <c r="A310" s="262"/>
    </row>
    <row r="311" spans="1:1">
      <c r="A311" s="262"/>
    </row>
    <row r="312" spans="1:1">
      <c r="A312" s="262"/>
    </row>
    <row r="313" spans="1:1">
      <c r="A313" s="262"/>
    </row>
    <row r="314" spans="1:1">
      <c r="A314" s="262"/>
    </row>
    <row r="315" spans="1:1">
      <c r="A315" s="262"/>
    </row>
    <row r="316" spans="1:1">
      <c r="A316" s="262"/>
    </row>
    <row r="317" spans="1:1">
      <c r="A317" s="262"/>
    </row>
    <row r="318" spans="1:1">
      <c r="A318" s="262"/>
    </row>
    <row r="319" spans="1:1">
      <c r="A319" s="262"/>
    </row>
    <row r="320" spans="1:1">
      <c r="A320" s="262"/>
    </row>
    <row r="321" spans="1:1">
      <c r="A321" s="262"/>
    </row>
    <row r="322" spans="1:1">
      <c r="A322" s="262"/>
    </row>
    <row r="323" spans="1:1">
      <c r="A323" s="262"/>
    </row>
    <row r="324" spans="1:1">
      <c r="A324" s="262"/>
    </row>
  </sheetData>
  <mergeCells count="14">
    <mergeCell ref="E4:E5"/>
    <mergeCell ref="F4:F5"/>
    <mergeCell ref="G4:J4"/>
    <mergeCell ref="K4:K5"/>
    <mergeCell ref="C99:F99"/>
    <mergeCell ref="H99:J99"/>
    <mergeCell ref="A7:K7"/>
    <mergeCell ref="C98:F98"/>
    <mergeCell ref="H98:J98"/>
    <mergeCell ref="A2:K2"/>
    <mergeCell ref="A4:A5"/>
    <mergeCell ref="B4:B5"/>
    <mergeCell ref="C4:C5"/>
    <mergeCell ref="D4:D5"/>
  </mergeCells>
  <phoneticPr fontId="3" type="noConversion"/>
  <pageMargins left="0.23622047244094491" right="0.15748031496062992" top="0.19685039370078741" bottom="0.19685039370078741" header="0.19685039370078741" footer="0.19685039370078741"/>
  <pageSetup paperSize="9" scale="51" orientation="landscape" r:id="rId1"/>
  <headerFooter alignWithMargins="0"/>
  <ignoredErrors>
    <ignoredError sqref="F9 F52 F48 F19 F70 F64 F59 F75 F40 F82:F85 F86:F87 F67" formula="1"/>
    <ignoredError sqref="C88:E88 G88:J88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2:J244"/>
  <sheetViews>
    <sheetView view="pageBreakPreview" zoomScaleNormal="100" workbookViewId="0">
      <selection activeCell="J11" sqref="J11"/>
    </sheetView>
  </sheetViews>
  <sheetFormatPr defaultRowHeight="18.75"/>
  <cols>
    <col min="1" max="1" width="51.5703125" style="3" customWidth="1"/>
    <col min="2" max="2" width="12" style="41" customWidth="1"/>
    <col min="3" max="3" width="16.140625" style="41" customWidth="1"/>
    <col min="4" max="4" width="16.7109375" style="41" customWidth="1"/>
    <col min="5" max="5" width="16.140625" style="41" customWidth="1"/>
    <col min="6" max="6" width="16" style="41" customWidth="1"/>
    <col min="7" max="7" width="16.28515625" style="3" customWidth="1"/>
    <col min="8" max="8" width="16.85546875" style="3" customWidth="1"/>
    <col min="9" max="9" width="16.140625" style="3" customWidth="1"/>
    <col min="10" max="10" width="16.42578125" style="3" customWidth="1"/>
    <col min="11" max="16384" width="9.140625" style="3"/>
  </cols>
  <sheetData>
    <row r="2" spans="1:10">
      <c r="A2" s="411" t="s">
        <v>438</v>
      </c>
      <c r="B2" s="411"/>
      <c r="C2" s="411"/>
      <c r="D2" s="411"/>
      <c r="E2" s="411"/>
      <c r="F2" s="411"/>
      <c r="G2" s="411"/>
      <c r="H2" s="411"/>
    </row>
    <row r="3" spans="1:10">
      <c r="A3" s="153"/>
      <c r="B3" s="155"/>
      <c r="C3" s="153"/>
      <c r="D3" s="153"/>
      <c r="E3" s="153"/>
      <c r="F3" s="155"/>
      <c r="G3" s="153"/>
      <c r="H3" s="153"/>
      <c r="J3" s="294" t="s">
        <v>412</v>
      </c>
    </row>
    <row r="4" spans="1:10" ht="41.25" customHeight="1">
      <c r="A4" s="412" t="s">
        <v>170</v>
      </c>
      <c r="B4" s="414" t="s">
        <v>17</v>
      </c>
      <c r="C4" s="414" t="s">
        <v>521</v>
      </c>
      <c r="D4" s="414" t="s">
        <v>515</v>
      </c>
      <c r="E4" s="414" t="s">
        <v>516</v>
      </c>
      <c r="F4" s="416" t="s">
        <v>517</v>
      </c>
      <c r="G4" s="418" t="s">
        <v>339</v>
      </c>
      <c r="H4" s="419"/>
      <c r="I4" s="419"/>
      <c r="J4" s="420"/>
    </row>
    <row r="5" spans="1:10" ht="54" customHeight="1">
      <c r="A5" s="413"/>
      <c r="B5" s="415"/>
      <c r="C5" s="415"/>
      <c r="D5" s="415"/>
      <c r="E5" s="415"/>
      <c r="F5" s="417"/>
      <c r="G5" s="72" t="s">
        <v>133</v>
      </c>
      <c r="H5" s="72" t="s">
        <v>134</v>
      </c>
      <c r="I5" s="72" t="s">
        <v>135</v>
      </c>
      <c r="J5" s="72" t="s">
        <v>63</v>
      </c>
    </row>
    <row r="6" spans="1:10" ht="23.25" customHeight="1">
      <c r="A6" s="156">
        <v>1</v>
      </c>
      <c r="B6" s="21">
        <v>2</v>
      </c>
      <c r="C6" s="21">
        <v>3</v>
      </c>
      <c r="D6" s="21">
        <v>4</v>
      </c>
      <c r="E6" s="21">
        <v>5</v>
      </c>
      <c r="F6" s="21">
        <v>6</v>
      </c>
      <c r="G6" s="21">
        <v>7</v>
      </c>
      <c r="H6" s="21">
        <v>8</v>
      </c>
      <c r="I6" s="39">
        <v>9</v>
      </c>
      <c r="J6" s="39">
        <v>10</v>
      </c>
    </row>
    <row r="7" spans="1:10" ht="64.5" customHeight="1">
      <c r="A7" s="157" t="s">
        <v>415</v>
      </c>
      <c r="B7" s="295">
        <v>1018</v>
      </c>
      <c r="C7" s="317">
        <f>SUM(C8:C11)</f>
        <v>608.9</v>
      </c>
      <c r="D7" s="317">
        <f>SUM(D8:D11)</f>
        <v>534.6</v>
      </c>
      <c r="E7" s="317">
        <f>SUM(E8:E11)</f>
        <v>534.6</v>
      </c>
      <c r="F7" s="317">
        <f>SUM(G7:J7)</f>
        <v>701.8</v>
      </c>
      <c r="G7" s="34">
        <f>SUM(G8:G11)</f>
        <v>145.4</v>
      </c>
      <c r="H7" s="34">
        <f>SUM(H8:H11)</f>
        <v>185.2</v>
      </c>
      <c r="I7" s="34">
        <f>SUM(I8:I11)</f>
        <v>185.2</v>
      </c>
      <c r="J7" s="34">
        <f>SUM(J8:J11)</f>
        <v>186</v>
      </c>
    </row>
    <row r="8" spans="1:10">
      <c r="A8" s="296" t="s">
        <v>469</v>
      </c>
      <c r="B8" s="21"/>
      <c r="C8" s="337">
        <v>3</v>
      </c>
      <c r="D8" s="33">
        <v>8</v>
      </c>
      <c r="E8" s="33">
        <v>8</v>
      </c>
      <c r="F8" s="33">
        <f>SUM(G8:J8)</f>
        <v>8</v>
      </c>
      <c r="G8" s="33">
        <v>2</v>
      </c>
      <c r="H8" s="33">
        <v>2</v>
      </c>
      <c r="I8" s="33">
        <v>2</v>
      </c>
      <c r="J8" s="33">
        <v>2</v>
      </c>
    </row>
    <row r="9" spans="1:10">
      <c r="A9" s="297" t="s">
        <v>522</v>
      </c>
      <c r="B9" s="21"/>
      <c r="C9" s="337">
        <v>145.5</v>
      </c>
      <c r="D9" s="33">
        <v>159</v>
      </c>
      <c r="E9" s="33">
        <v>159</v>
      </c>
      <c r="F9" s="33">
        <f>SUM(G9:J9)</f>
        <v>160</v>
      </c>
      <c r="G9" s="33">
        <v>40</v>
      </c>
      <c r="H9" s="33">
        <v>40</v>
      </c>
      <c r="I9" s="33">
        <v>40</v>
      </c>
      <c r="J9" s="33">
        <v>40</v>
      </c>
    </row>
    <row r="10" spans="1:10">
      <c r="A10" s="298" t="s">
        <v>523</v>
      </c>
      <c r="B10" s="21"/>
      <c r="C10" s="337">
        <v>446</v>
      </c>
      <c r="D10" s="33">
        <v>353.2</v>
      </c>
      <c r="E10" s="33">
        <v>353.2</v>
      </c>
      <c r="F10" s="33">
        <f>SUM(G10:J10)</f>
        <v>519.4</v>
      </c>
      <c r="G10" s="33">
        <v>99.8</v>
      </c>
      <c r="H10" s="33">
        <v>139.6</v>
      </c>
      <c r="I10" s="33">
        <v>139.6</v>
      </c>
      <c r="J10" s="33">
        <v>140.4</v>
      </c>
    </row>
    <row r="11" spans="1:10">
      <c r="A11" s="296" t="s">
        <v>471</v>
      </c>
      <c r="B11" s="21"/>
      <c r="C11" s="337">
        <v>14.4</v>
      </c>
      <c r="D11" s="33">
        <v>14.4</v>
      </c>
      <c r="E11" s="33">
        <v>14.4</v>
      </c>
      <c r="F11" s="33">
        <f>SUM(G11:J11)</f>
        <v>14.4</v>
      </c>
      <c r="G11" s="33">
        <v>3.6</v>
      </c>
      <c r="H11" s="33">
        <v>3.6</v>
      </c>
      <c r="I11" s="33">
        <v>3.6</v>
      </c>
      <c r="J11" s="33">
        <v>3.6</v>
      </c>
    </row>
    <row r="12" spans="1:10" s="43" customFormat="1" ht="38.25" customHeight="1">
      <c r="A12" s="157" t="s">
        <v>413</v>
      </c>
      <c r="B12" s="318">
        <v>1049</v>
      </c>
      <c r="C12" s="34">
        <f>SUM(C13:C15)</f>
        <v>10.200000000000001</v>
      </c>
      <c r="D12" s="317">
        <f>SUM(D13:D15)</f>
        <v>20</v>
      </c>
      <c r="E12" s="34">
        <f>SUM(E13:E15)</f>
        <v>20</v>
      </c>
      <c r="F12" s="34">
        <f t="shared" ref="F12:F17" si="0">SUM(G12:J12)</f>
        <v>20</v>
      </c>
      <c r="G12" s="34">
        <f>SUM(G13:G15)</f>
        <v>5</v>
      </c>
      <c r="H12" s="34">
        <f>SUM(H13:H15)</f>
        <v>5</v>
      </c>
      <c r="I12" s="34">
        <f>SUM(I13:I15)</f>
        <v>5</v>
      </c>
      <c r="J12" s="34">
        <f>SUM(J13:J15)</f>
        <v>5</v>
      </c>
    </row>
    <row r="13" spans="1:10" s="43" customFormat="1" ht="37.5">
      <c r="A13" s="298" t="s">
        <v>524</v>
      </c>
      <c r="B13" s="171"/>
      <c r="C13" s="337">
        <v>1.4</v>
      </c>
      <c r="D13" s="33">
        <v>16</v>
      </c>
      <c r="E13" s="33">
        <v>16</v>
      </c>
      <c r="F13" s="33">
        <f>SUM(G13:J13)</f>
        <v>16</v>
      </c>
      <c r="G13" s="33">
        <v>4</v>
      </c>
      <c r="H13" s="33">
        <v>4</v>
      </c>
      <c r="I13" s="33">
        <v>4</v>
      </c>
      <c r="J13" s="33">
        <v>4</v>
      </c>
    </row>
    <row r="14" spans="1:10" s="43" customFormat="1">
      <c r="A14" s="296" t="s">
        <v>472</v>
      </c>
      <c r="B14" s="171"/>
      <c r="C14" s="337">
        <v>8.8000000000000007</v>
      </c>
      <c r="D14" s="33">
        <v>4</v>
      </c>
      <c r="E14" s="33">
        <v>4</v>
      </c>
      <c r="F14" s="33">
        <f>SUM(G14:J14)</f>
        <v>4</v>
      </c>
      <c r="G14" s="33">
        <v>1</v>
      </c>
      <c r="H14" s="33">
        <v>1</v>
      </c>
      <c r="I14" s="33">
        <v>1</v>
      </c>
      <c r="J14" s="33">
        <v>1</v>
      </c>
    </row>
    <row r="15" spans="1:10" s="43" customFormat="1" hidden="1">
      <c r="A15" s="301" t="s">
        <v>473</v>
      </c>
      <c r="B15" s="171"/>
      <c r="C15" s="33">
        <v>0</v>
      </c>
      <c r="D15" s="33"/>
      <c r="E15" s="33"/>
      <c r="F15" s="33">
        <f t="shared" si="0"/>
        <v>0</v>
      </c>
      <c r="G15" s="33"/>
      <c r="H15" s="33"/>
      <c r="I15" s="175"/>
      <c r="J15" s="175"/>
    </row>
    <row r="16" spans="1:10" s="43" customFormat="1" ht="46.5" hidden="1" customHeight="1">
      <c r="A16" s="157" t="s">
        <v>421</v>
      </c>
      <c r="B16" s="171">
        <v>1067</v>
      </c>
      <c r="C16" s="34">
        <f>SUM(C17:C17)</f>
        <v>0</v>
      </c>
      <c r="D16" s="34">
        <f>SUM(D17:D17)</f>
        <v>0</v>
      </c>
      <c r="E16" s="34">
        <f>SUM(E17:E17)</f>
        <v>0</v>
      </c>
      <c r="F16" s="33">
        <f t="shared" si="0"/>
        <v>0</v>
      </c>
      <c r="G16" s="34">
        <f>SUM(G17:G17)</f>
        <v>0</v>
      </c>
      <c r="H16" s="34">
        <f>SUM(H17:H17)</f>
        <v>0</v>
      </c>
      <c r="I16" s="34">
        <f>SUM(I17:I17)</f>
        <v>0</v>
      </c>
      <c r="J16" s="34">
        <f>SUM(J17:J17)</f>
        <v>0</v>
      </c>
    </row>
    <row r="17" spans="1:10" s="43" customFormat="1" ht="33.75" hidden="1" customHeight="1">
      <c r="A17" s="298" t="s">
        <v>470</v>
      </c>
      <c r="B17" s="171"/>
      <c r="C17" s="33"/>
      <c r="D17" s="34"/>
      <c r="E17" s="34"/>
      <c r="F17" s="33">
        <f t="shared" si="0"/>
        <v>0</v>
      </c>
      <c r="G17" s="34"/>
      <c r="H17" s="34"/>
      <c r="I17" s="176"/>
      <c r="J17" s="176"/>
    </row>
    <row r="18" spans="1:10" s="43" customFormat="1" ht="46.5" hidden="1" customHeight="1">
      <c r="A18" s="157" t="s">
        <v>416</v>
      </c>
      <c r="B18" s="171">
        <v>1086</v>
      </c>
      <c r="C18" s="34">
        <v>0</v>
      </c>
      <c r="D18" s="34">
        <v>0</v>
      </c>
      <c r="E18" s="34">
        <v>0</v>
      </c>
      <c r="F18" s="33">
        <v>0</v>
      </c>
      <c r="G18" s="34">
        <v>0</v>
      </c>
      <c r="H18" s="34">
        <v>0</v>
      </c>
      <c r="I18" s="34">
        <v>0</v>
      </c>
      <c r="J18" s="34">
        <v>0</v>
      </c>
    </row>
    <row r="19" spans="1:10" s="43" customFormat="1" ht="31.5" hidden="1" customHeight="1">
      <c r="A19" s="158"/>
      <c r="B19" s="171"/>
      <c r="C19" s="33">
        <v>0</v>
      </c>
      <c r="D19" s="33"/>
      <c r="E19" s="33"/>
      <c r="F19" s="33"/>
      <c r="G19" s="33"/>
      <c r="H19" s="33"/>
      <c r="I19" s="176"/>
      <c r="J19" s="176"/>
    </row>
    <row r="20" spans="1:10">
      <c r="A20" s="159"/>
      <c r="B20" s="38"/>
      <c r="C20" s="160"/>
      <c r="D20" s="161"/>
      <c r="E20" s="161"/>
      <c r="F20" s="161"/>
      <c r="G20" s="161"/>
      <c r="H20" s="161"/>
      <c r="I20" s="161"/>
      <c r="J20" s="161"/>
    </row>
    <row r="21" spans="1:10" ht="24.75" customHeight="1">
      <c r="A21" s="152" t="s">
        <v>365</v>
      </c>
      <c r="B21" s="22"/>
      <c r="C21" s="421" t="s">
        <v>87</v>
      </c>
      <c r="D21" s="421"/>
      <c r="E21" s="166"/>
      <c r="F21" s="162"/>
      <c r="G21" s="422" t="s">
        <v>503</v>
      </c>
      <c r="H21" s="423"/>
      <c r="I21" s="423"/>
    </row>
    <row r="22" spans="1:10">
      <c r="A22" s="38" t="s">
        <v>375</v>
      </c>
      <c r="B22" s="37"/>
      <c r="C22" s="424" t="s">
        <v>414</v>
      </c>
      <c r="D22" s="424"/>
      <c r="E22" s="167"/>
      <c r="F22" s="37"/>
      <c r="G22" s="425" t="s">
        <v>84</v>
      </c>
      <c r="H22" s="425"/>
      <c r="I22" s="425"/>
    </row>
    <row r="23" spans="1:10">
      <c r="A23" s="159"/>
      <c r="B23" s="38"/>
      <c r="C23" s="160"/>
      <c r="D23" s="161"/>
      <c r="E23" s="161"/>
      <c r="F23" s="161"/>
      <c r="G23" s="161"/>
      <c r="H23" s="161"/>
    </row>
    <row r="24" spans="1:10">
      <c r="A24" s="159"/>
      <c r="B24" s="38"/>
      <c r="C24" s="160"/>
      <c r="D24" s="161"/>
      <c r="E24" s="161"/>
      <c r="F24" s="161"/>
      <c r="G24" s="161"/>
      <c r="H24" s="161"/>
    </row>
    <row r="25" spans="1:10">
      <c r="A25" s="159"/>
      <c r="B25" s="38"/>
      <c r="C25" s="160"/>
      <c r="D25" s="161"/>
      <c r="E25" s="161"/>
      <c r="F25" s="161"/>
      <c r="G25" s="161"/>
      <c r="H25" s="161"/>
    </row>
    <row r="26" spans="1:10">
      <c r="A26" s="159"/>
      <c r="B26" s="38"/>
      <c r="C26" s="160"/>
      <c r="D26" s="161"/>
      <c r="E26" s="161"/>
      <c r="F26" s="161"/>
      <c r="G26" s="161"/>
      <c r="H26" s="161"/>
    </row>
    <row r="27" spans="1:10">
      <c r="A27" s="159"/>
      <c r="B27" s="38"/>
      <c r="C27" s="160"/>
      <c r="D27" s="161"/>
      <c r="E27" s="161"/>
      <c r="F27" s="161"/>
      <c r="G27" s="161"/>
      <c r="H27" s="161"/>
    </row>
    <row r="28" spans="1:10">
      <c r="A28" s="159"/>
      <c r="B28" s="38"/>
      <c r="C28" s="160"/>
      <c r="D28" s="161"/>
      <c r="E28" s="161"/>
      <c r="F28" s="161"/>
      <c r="G28" s="161"/>
      <c r="H28" s="161"/>
    </row>
    <row r="29" spans="1:10">
      <c r="A29" s="159"/>
      <c r="B29" s="38"/>
      <c r="C29" s="160"/>
      <c r="D29" s="161"/>
      <c r="E29" s="161"/>
      <c r="F29" s="161"/>
      <c r="G29" s="161"/>
      <c r="H29" s="161"/>
    </row>
    <row r="30" spans="1:10">
      <c r="A30" s="159"/>
      <c r="B30" s="38"/>
      <c r="C30" s="160"/>
      <c r="D30" s="161"/>
      <c r="E30" s="161"/>
      <c r="F30" s="161"/>
      <c r="G30" s="161"/>
      <c r="H30" s="161"/>
    </row>
    <row r="31" spans="1:10">
      <c r="A31" s="159"/>
      <c r="B31" s="38"/>
      <c r="C31" s="160"/>
      <c r="D31" s="161"/>
      <c r="E31" s="161"/>
      <c r="F31" s="161"/>
      <c r="G31" s="161"/>
      <c r="H31" s="161"/>
    </row>
    <row r="32" spans="1:10">
      <c r="A32" s="159"/>
      <c r="B32" s="38"/>
      <c r="C32" s="160"/>
      <c r="D32" s="161"/>
      <c r="E32" s="161"/>
      <c r="F32" s="161"/>
      <c r="G32" s="161"/>
      <c r="H32" s="161"/>
    </row>
    <row r="33" spans="1:8">
      <c r="A33" s="159"/>
      <c r="B33" s="38"/>
      <c r="C33" s="160"/>
      <c r="D33" s="161"/>
      <c r="E33" s="161"/>
      <c r="F33" s="161"/>
      <c r="G33" s="161"/>
      <c r="H33" s="161"/>
    </row>
    <row r="34" spans="1:8">
      <c r="A34" s="159"/>
      <c r="B34" s="38"/>
      <c r="C34" s="160"/>
      <c r="D34" s="161"/>
      <c r="E34" s="161"/>
      <c r="F34" s="161"/>
      <c r="G34" s="161"/>
      <c r="H34" s="161"/>
    </row>
    <row r="35" spans="1:8">
      <c r="A35" s="159"/>
      <c r="B35" s="38"/>
      <c r="C35" s="160"/>
      <c r="D35" s="161"/>
      <c r="E35" s="161"/>
      <c r="F35" s="161"/>
      <c r="G35" s="161"/>
      <c r="H35" s="161"/>
    </row>
    <row r="36" spans="1:8">
      <c r="A36" s="159"/>
      <c r="B36" s="38"/>
      <c r="C36" s="160"/>
      <c r="D36" s="161"/>
      <c r="E36" s="161"/>
      <c r="F36" s="161"/>
      <c r="G36" s="161"/>
      <c r="H36" s="161"/>
    </row>
    <row r="37" spans="1:8">
      <c r="A37" s="159"/>
      <c r="B37" s="38"/>
      <c r="C37" s="160"/>
      <c r="D37" s="161"/>
      <c r="E37" s="161"/>
      <c r="F37" s="161"/>
      <c r="G37" s="161"/>
      <c r="H37" s="161"/>
    </row>
    <row r="38" spans="1:8">
      <c r="A38" s="159"/>
      <c r="B38" s="38"/>
      <c r="C38" s="160"/>
      <c r="D38" s="161"/>
      <c r="E38" s="161"/>
      <c r="F38" s="161"/>
      <c r="G38" s="161"/>
      <c r="H38" s="161"/>
    </row>
    <row r="39" spans="1:8">
      <c r="A39" s="159"/>
      <c r="B39" s="38"/>
      <c r="C39" s="160"/>
      <c r="D39" s="161"/>
      <c r="E39" s="161"/>
      <c r="F39" s="161"/>
      <c r="G39" s="161"/>
      <c r="H39" s="161"/>
    </row>
    <row r="40" spans="1:8">
      <c r="A40" s="159"/>
      <c r="B40" s="38"/>
      <c r="C40" s="160"/>
      <c r="D40" s="161"/>
      <c r="E40" s="161"/>
      <c r="F40" s="161"/>
      <c r="G40" s="161"/>
      <c r="H40" s="161"/>
    </row>
    <row r="41" spans="1:8">
      <c r="A41" s="159"/>
      <c r="B41" s="38"/>
      <c r="C41" s="160"/>
      <c r="D41" s="161"/>
      <c r="E41" s="161"/>
      <c r="F41" s="161"/>
      <c r="G41" s="161"/>
      <c r="H41" s="161"/>
    </row>
    <row r="42" spans="1:8">
      <c r="A42" s="159"/>
      <c r="B42" s="38"/>
      <c r="C42" s="160"/>
      <c r="D42" s="161"/>
      <c r="E42" s="161"/>
      <c r="F42" s="161"/>
      <c r="G42" s="161"/>
      <c r="H42" s="161"/>
    </row>
    <row r="43" spans="1:8">
      <c r="A43" s="159"/>
      <c r="B43" s="38"/>
      <c r="C43" s="160"/>
      <c r="D43" s="161"/>
      <c r="E43" s="161"/>
      <c r="F43" s="161"/>
      <c r="G43" s="161"/>
      <c r="H43" s="161"/>
    </row>
    <row r="44" spans="1:8">
      <c r="A44" s="159"/>
      <c r="B44" s="38"/>
      <c r="C44" s="160"/>
      <c r="D44" s="161"/>
      <c r="E44" s="161"/>
      <c r="F44" s="161"/>
      <c r="G44" s="161"/>
      <c r="H44" s="161"/>
    </row>
    <row r="45" spans="1:8">
      <c r="A45" s="159"/>
      <c r="B45" s="38"/>
      <c r="C45" s="160"/>
      <c r="D45" s="161"/>
      <c r="E45" s="161"/>
      <c r="F45" s="161"/>
      <c r="G45" s="161"/>
      <c r="H45" s="161"/>
    </row>
    <row r="46" spans="1:8">
      <c r="A46" s="159"/>
      <c r="B46" s="38"/>
      <c r="C46" s="160"/>
      <c r="D46" s="161"/>
      <c r="E46" s="161"/>
      <c r="F46" s="161"/>
      <c r="G46" s="161"/>
      <c r="H46" s="161"/>
    </row>
    <row r="47" spans="1:8">
      <c r="A47" s="159"/>
      <c r="B47" s="38"/>
      <c r="C47" s="160"/>
      <c r="D47" s="161"/>
      <c r="E47" s="161"/>
      <c r="F47" s="161"/>
      <c r="G47" s="161"/>
      <c r="H47" s="161"/>
    </row>
    <row r="48" spans="1:8">
      <c r="A48" s="159"/>
      <c r="B48" s="38"/>
      <c r="C48" s="160"/>
      <c r="D48" s="161"/>
      <c r="E48" s="161"/>
      <c r="F48" s="161"/>
      <c r="G48" s="161"/>
      <c r="H48" s="161"/>
    </row>
    <row r="49" spans="1:8">
      <c r="A49" s="159"/>
      <c r="B49" s="38"/>
      <c r="C49" s="160"/>
      <c r="D49" s="161"/>
      <c r="E49" s="161"/>
      <c r="F49" s="161"/>
      <c r="G49" s="161"/>
      <c r="H49" s="161"/>
    </row>
    <row r="50" spans="1:8">
      <c r="A50" s="159"/>
      <c r="B50" s="38"/>
      <c r="C50" s="160"/>
      <c r="D50" s="161"/>
      <c r="E50" s="161"/>
      <c r="F50" s="161"/>
      <c r="G50" s="161"/>
      <c r="H50" s="161"/>
    </row>
    <row r="51" spans="1:8">
      <c r="A51" s="159"/>
      <c r="B51" s="38"/>
      <c r="C51" s="160"/>
      <c r="D51" s="161"/>
      <c r="E51" s="161"/>
      <c r="F51" s="161"/>
      <c r="G51" s="161"/>
      <c r="H51" s="161"/>
    </row>
    <row r="52" spans="1:8">
      <c r="A52" s="159"/>
      <c r="B52" s="38"/>
      <c r="C52" s="160"/>
      <c r="D52" s="161"/>
      <c r="E52" s="161"/>
      <c r="F52" s="161"/>
      <c r="G52" s="161"/>
      <c r="H52" s="161"/>
    </row>
    <row r="53" spans="1:8">
      <c r="A53" s="159"/>
      <c r="B53" s="38"/>
      <c r="C53" s="160"/>
      <c r="D53" s="161"/>
      <c r="E53" s="161"/>
      <c r="F53" s="161"/>
      <c r="G53" s="161"/>
      <c r="H53" s="161"/>
    </row>
    <row r="54" spans="1:8">
      <c r="A54" s="159"/>
      <c r="C54" s="42"/>
      <c r="D54" s="163"/>
      <c r="E54" s="163"/>
      <c r="F54" s="163"/>
      <c r="G54" s="163"/>
      <c r="H54" s="163"/>
    </row>
    <row r="55" spans="1:8">
      <c r="A55" s="164"/>
      <c r="C55" s="42"/>
      <c r="D55" s="163"/>
      <c r="E55" s="163"/>
      <c r="F55" s="163"/>
      <c r="G55" s="163"/>
      <c r="H55" s="163"/>
    </row>
    <row r="56" spans="1:8">
      <c r="A56" s="164"/>
      <c r="C56" s="42"/>
      <c r="D56" s="163"/>
      <c r="E56" s="163"/>
      <c r="F56" s="163"/>
      <c r="G56" s="163"/>
      <c r="H56" s="163"/>
    </row>
    <row r="57" spans="1:8">
      <c r="A57" s="164"/>
      <c r="C57" s="42"/>
      <c r="D57" s="163"/>
      <c r="E57" s="163"/>
      <c r="F57" s="163"/>
      <c r="G57" s="163"/>
      <c r="H57" s="163"/>
    </row>
    <row r="58" spans="1:8">
      <c r="A58" s="164"/>
      <c r="C58" s="42"/>
      <c r="D58" s="163"/>
      <c r="E58" s="163"/>
      <c r="F58" s="163"/>
      <c r="G58" s="163"/>
      <c r="H58" s="163"/>
    </row>
    <row r="59" spans="1:8">
      <c r="A59" s="164"/>
      <c r="C59" s="42"/>
      <c r="D59" s="163"/>
      <c r="E59" s="163"/>
      <c r="F59" s="163"/>
      <c r="G59" s="163"/>
      <c r="H59" s="163"/>
    </row>
    <row r="60" spans="1:8">
      <c r="A60" s="164"/>
      <c r="C60" s="42"/>
      <c r="D60" s="163"/>
      <c r="E60" s="163"/>
      <c r="F60" s="163"/>
      <c r="G60" s="163"/>
      <c r="H60" s="163"/>
    </row>
    <row r="61" spans="1:8">
      <c r="A61" s="164"/>
      <c r="C61" s="42"/>
      <c r="D61" s="163"/>
      <c r="E61" s="163"/>
      <c r="F61" s="163"/>
      <c r="G61" s="163"/>
      <c r="H61" s="163"/>
    </row>
    <row r="62" spans="1:8">
      <c r="A62" s="164"/>
      <c r="C62" s="42"/>
      <c r="D62" s="163"/>
      <c r="E62" s="163"/>
      <c r="F62" s="163"/>
      <c r="G62" s="163"/>
      <c r="H62" s="163"/>
    </row>
    <row r="63" spans="1:8">
      <c r="A63" s="164"/>
      <c r="C63" s="42"/>
      <c r="D63" s="163"/>
      <c r="E63" s="163"/>
      <c r="F63" s="163"/>
      <c r="G63" s="163"/>
      <c r="H63" s="163"/>
    </row>
    <row r="64" spans="1:8">
      <c r="A64" s="164"/>
      <c r="C64" s="42"/>
      <c r="D64" s="163"/>
      <c r="E64" s="163"/>
      <c r="F64" s="163"/>
      <c r="G64" s="163"/>
      <c r="H64" s="163"/>
    </row>
    <row r="65" spans="1:8">
      <c r="A65" s="164"/>
      <c r="C65" s="42"/>
      <c r="D65" s="163"/>
      <c r="E65" s="163"/>
      <c r="F65" s="163"/>
      <c r="G65" s="163"/>
      <c r="H65" s="163"/>
    </row>
    <row r="66" spans="1:8">
      <c r="A66" s="164"/>
      <c r="C66" s="42"/>
      <c r="D66" s="163"/>
      <c r="E66" s="163"/>
      <c r="F66" s="163"/>
      <c r="G66" s="163"/>
      <c r="H66" s="163"/>
    </row>
    <row r="67" spans="1:8">
      <c r="A67" s="164"/>
      <c r="C67" s="42"/>
      <c r="D67" s="163"/>
      <c r="E67" s="163"/>
      <c r="F67" s="163"/>
      <c r="G67" s="163"/>
      <c r="H67" s="163"/>
    </row>
    <row r="68" spans="1:8">
      <c r="A68" s="164"/>
      <c r="C68" s="42"/>
      <c r="D68" s="163"/>
      <c r="E68" s="163"/>
      <c r="F68" s="163"/>
      <c r="G68" s="163"/>
      <c r="H68" s="163"/>
    </row>
    <row r="69" spans="1:8">
      <c r="A69" s="164"/>
      <c r="C69" s="42"/>
      <c r="D69" s="163"/>
      <c r="E69" s="163"/>
      <c r="F69" s="163"/>
      <c r="G69" s="163"/>
      <c r="H69" s="163"/>
    </row>
    <row r="70" spans="1:8">
      <c r="A70" s="164"/>
      <c r="C70" s="42"/>
      <c r="D70" s="163"/>
      <c r="E70" s="163"/>
      <c r="F70" s="163"/>
      <c r="G70" s="163"/>
      <c r="H70" s="163"/>
    </row>
    <row r="71" spans="1:8">
      <c r="A71" s="164"/>
      <c r="C71" s="42"/>
      <c r="D71" s="163"/>
      <c r="E71" s="163"/>
      <c r="F71" s="163"/>
      <c r="G71" s="163"/>
      <c r="H71" s="163"/>
    </row>
    <row r="72" spans="1:8">
      <c r="A72" s="164"/>
      <c r="C72" s="42"/>
      <c r="D72" s="163"/>
      <c r="E72" s="163"/>
      <c r="F72" s="163"/>
      <c r="G72" s="163"/>
      <c r="H72" s="163"/>
    </row>
    <row r="73" spans="1:8">
      <c r="A73" s="164"/>
      <c r="C73" s="42"/>
      <c r="D73" s="163"/>
      <c r="E73" s="163"/>
      <c r="F73" s="163"/>
      <c r="G73" s="163"/>
      <c r="H73" s="163"/>
    </row>
    <row r="74" spans="1:8">
      <c r="A74" s="164"/>
      <c r="C74" s="42"/>
      <c r="D74" s="163"/>
      <c r="E74" s="163"/>
      <c r="F74" s="163"/>
      <c r="G74" s="163"/>
      <c r="H74" s="163"/>
    </row>
    <row r="75" spans="1:8">
      <c r="A75" s="164"/>
      <c r="C75" s="42"/>
      <c r="D75" s="163"/>
      <c r="E75" s="163"/>
      <c r="F75" s="163"/>
      <c r="G75" s="163"/>
      <c r="H75" s="163"/>
    </row>
    <row r="76" spans="1:8">
      <c r="A76" s="164"/>
      <c r="C76" s="42"/>
      <c r="D76" s="163"/>
      <c r="E76" s="163"/>
      <c r="F76" s="163"/>
      <c r="G76" s="163"/>
      <c r="H76" s="163"/>
    </row>
    <row r="77" spans="1:8">
      <c r="A77" s="164"/>
    </row>
    <row r="78" spans="1:8">
      <c r="A78" s="165"/>
    </row>
    <row r="79" spans="1:8">
      <c r="A79" s="165"/>
    </row>
    <row r="80" spans="1:8">
      <c r="A80" s="165"/>
    </row>
    <row r="81" spans="1:1">
      <c r="A81" s="165"/>
    </row>
    <row r="82" spans="1:1">
      <c r="A82" s="165"/>
    </row>
    <row r="83" spans="1:1">
      <c r="A83" s="165"/>
    </row>
    <row r="84" spans="1:1">
      <c r="A84" s="165"/>
    </row>
    <row r="85" spans="1:1">
      <c r="A85" s="165"/>
    </row>
    <row r="86" spans="1:1">
      <c r="A86" s="165"/>
    </row>
    <row r="87" spans="1:1">
      <c r="A87" s="165"/>
    </row>
    <row r="88" spans="1:1">
      <c r="A88" s="165"/>
    </row>
    <row r="89" spans="1:1">
      <c r="A89" s="165"/>
    </row>
    <row r="90" spans="1:1">
      <c r="A90" s="165"/>
    </row>
    <row r="91" spans="1:1">
      <c r="A91" s="165"/>
    </row>
    <row r="92" spans="1:1">
      <c r="A92" s="165"/>
    </row>
    <row r="93" spans="1:1">
      <c r="A93" s="165"/>
    </row>
    <row r="94" spans="1:1">
      <c r="A94" s="165"/>
    </row>
    <row r="95" spans="1:1">
      <c r="A95" s="165"/>
    </row>
    <row r="96" spans="1:1">
      <c r="A96" s="165"/>
    </row>
    <row r="97" spans="1:1">
      <c r="A97" s="165"/>
    </row>
    <row r="98" spans="1:1">
      <c r="A98" s="165"/>
    </row>
    <row r="99" spans="1:1">
      <c r="A99" s="165"/>
    </row>
    <row r="100" spans="1:1">
      <c r="A100" s="165"/>
    </row>
    <row r="101" spans="1:1">
      <c r="A101" s="165"/>
    </row>
    <row r="102" spans="1:1">
      <c r="A102" s="165"/>
    </row>
    <row r="103" spans="1:1">
      <c r="A103" s="165"/>
    </row>
    <row r="104" spans="1:1">
      <c r="A104" s="165"/>
    </row>
    <row r="105" spans="1:1">
      <c r="A105" s="165"/>
    </row>
    <row r="106" spans="1:1">
      <c r="A106" s="165"/>
    </row>
    <row r="107" spans="1:1">
      <c r="A107" s="165"/>
    </row>
    <row r="108" spans="1:1">
      <c r="A108" s="165"/>
    </row>
    <row r="109" spans="1:1">
      <c r="A109" s="165"/>
    </row>
    <row r="110" spans="1:1">
      <c r="A110" s="165"/>
    </row>
    <row r="111" spans="1:1">
      <c r="A111" s="165"/>
    </row>
    <row r="112" spans="1:1">
      <c r="A112" s="165"/>
    </row>
    <row r="113" spans="1:1">
      <c r="A113" s="165"/>
    </row>
    <row r="114" spans="1:1">
      <c r="A114" s="165"/>
    </row>
    <row r="115" spans="1:1">
      <c r="A115" s="165"/>
    </row>
    <row r="116" spans="1:1">
      <c r="A116" s="165"/>
    </row>
    <row r="117" spans="1:1">
      <c r="A117" s="165"/>
    </row>
    <row r="118" spans="1:1">
      <c r="A118" s="165"/>
    </row>
    <row r="119" spans="1:1">
      <c r="A119" s="165"/>
    </row>
    <row r="120" spans="1:1">
      <c r="A120" s="165"/>
    </row>
    <row r="121" spans="1:1">
      <c r="A121" s="165"/>
    </row>
    <row r="122" spans="1:1">
      <c r="A122" s="165"/>
    </row>
    <row r="123" spans="1:1">
      <c r="A123" s="165"/>
    </row>
    <row r="124" spans="1:1">
      <c r="A124" s="165"/>
    </row>
    <row r="125" spans="1:1">
      <c r="A125" s="165"/>
    </row>
    <row r="126" spans="1:1">
      <c r="A126" s="165"/>
    </row>
    <row r="127" spans="1:1">
      <c r="A127" s="165"/>
    </row>
    <row r="128" spans="1:1">
      <c r="A128" s="165"/>
    </row>
    <row r="129" spans="1:1">
      <c r="A129" s="165"/>
    </row>
    <row r="130" spans="1:1">
      <c r="A130" s="165"/>
    </row>
    <row r="131" spans="1:1">
      <c r="A131" s="165"/>
    </row>
    <row r="132" spans="1:1">
      <c r="A132" s="165"/>
    </row>
    <row r="133" spans="1:1">
      <c r="A133" s="165"/>
    </row>
    <row r="134" spans="1:1">
      <c r="A134" s="165"/>
    </row>
    <row r="135" spans="1:1">
      <c r="A135" s="165"/>
    </row>
    <row r="136" spans="1:1">
      <c r="A136" s="165"/>
    </row>
    <row r="137" spans="1:1">
      <c r="A137" s="165"/>
    </row>
    <row r="138" spans="1:1">
      <c r="A138" s="165"/>
    </row>
    <row r="139" spans="1:1">
      <c r="A139" s="165"/>
    </row>
    <row r="140" spans="1:1">
      <c r="A140" s="165"/>
    </row>
    <row r="141" spans="1:1">
      <c r="A141" s="165"/>
    </row>
    <row r="142" spans="1:1">
      <c r="A142" s="165"/>
    </row>
    <row r="143" spans="1:1">
      <c r="A143" s="165"/>
    </row>
    <row r="144" spans="1:1">
      <c r="A144" s="165"/>
    </row>
    <row r="145" spans="1:1">
      <c r="A145" s="165"/>
    </row>
    <row r="146" spans="1:1">
      <c r="A146" s="165"/>
    </row>
    <row r="147" spans="1:1">
      <c r="A147" s="165"/>
    </row>
    <row r="148" spans="1:1">
      <c r="A148" s="165"/>
    </row>
    <row r="149" spans="1:1">
      <c r="A149" s="165"/>
    </row>
    <row r="150" spans="1:1">
      <c r="A150" s="165"/>
    </row>
    <row r="151" spans="1:1">
      <c r="A151" s="165"/>
    </row>
    <row r="152" spans="1:1">
      <c r="A152" s="165"/>
    </row>
    <row r="153" spans="1:1">
      <c r="A153" s="165"/>
    </row>
    <row r="154" spans="1:1">
      <c r="A154" s="165"/>
    </row>
    <row r="155" spans="1:1">
      <c r="A155" s="165"/>
    </row>
    <row r="156" spans="1:1">
      <c r="A156" s="165"/>
    </row>
    <row r="157" spans="1:1">
      <c r="A157" s="165"/>
    </row>
    <row r="158" spans="1:1">
      <c r="A158" s="165"/>
    </row>
    <row r="159" spans="1:1">
      <c r="A159" s="165"/>
    </row>
    <row r="160" spans="1:1">
      <c r="A160" s="165"/>
    </row>
    <row r="161" spans="1:1">
      <c r="A161" s="165"/>
    </row>
    <row r="162" spans="1:1">
      <c r="A162" s="165"/>
    </row>
    <row r="163" spans="1:1">
      <c r="A163" s="165"/>
    </row>
    <row r="164" spans="1:1">
      <c r="A164" s="165"/>
    </row>
    <row r="165" spans="1:1">
      <c r="A165" s="165"/>
    </row>
    <row r="166" spans="1:1">
      <c r="A166" s="165"/>
    </row>
    <row r="167" spans="1:1">
      <c r="A167" s="165"/>
    </row>
    <row r="168" spans="1:1">
      <c r="A168" s="165"/>
    </row>
    <row r="169" spans="1:1">
      <c r="A169" s="165"/>
    </row>
    <row r="170" spans="1:1">
      <c r="A170" s="165"/>
    </row>
    <row r="171" spans="1:1">
      <c r="A171" s="165"/>
    </row>
    <row r="172" spans="1:1">
      <c r="A172" s="165"/>
    </row>
    <row r="173" spans="1:1">
      <c r="A173" s="165"/>
    </row>
    <row r="174" spans="1:1">
      <c r="A174" s="165"/>
    </row>
    <row r="175" spans="1:1">
      <c r="A175" s="165"/>
    </row>
    <row r="176" spans="1:1">
      <c r="A176" s="165"/>
    </row>
    <row r="177" spans="1:1">
      <c r="A177" s="165"/>
    </row>
    <row r="178" spans="1:1">
      <c r="A178" s="165"/>
    </row>
    <row r="179" spans="1:1">
      <c r="A179" s="165"/>
    </row>
    <row r="180" spans="1:1">
      <c r="A180" s="165"/>
    </row>
    <row r="181" spans="1:1">
      <c r="A181" s="165"/>
    </row>
    <row r="182" spans="1:1">
      <c r="A182" s="165"/>
    </row>
    <row r="183" spans="1:1">
      <c r="A183" s="165"/>
    </row>
    <row r="184" spans="1:1">
      <c r="A184" s="165"/>
    </row>
    <row r="185" spans="1:1">
      <c r="A185" s="165"/>
    </row>
    <row r="186" spans="1:1">
      <c r="A186" s="165"/>
    </row>
    <row r="187" spans="1:1">
      <c r="A187" s="165"/>
    </row>
    <row r="188" spans="1:1">
      <c r="A188" s="165"/>
    </row>
    <row r="189" spans="1:1">
      <c r="A189" s="165"/>
    </row>
    <row r="190" spans="1:1">
      <c r="A190" s="165"/>
    </row>
    <row r="191" spans="1:1">
      <c r="A191" s="165"/>
    </row>
    <row r="192" spans="1:1">
      <c r="A192" s="165"/>
    </row>
    <row r="193" spans="1:1">
      <c r="A193" s="165"/>
    </row>
    <row r="194" spans="1:1">
      <c r="A194" s="165"/>
    </row>
    <row r="195" spans="1:1">
      <c r="A195" s="165"/>
    </row>
    <row r="196" spans="1:1">
      <c r="A196" s="165"/>
    </row>
    <row r="197" spans="1:1">
      <c r="A197" s="165"/>
    </row>
    <row r="198" spans="1:1">
      <c r="A198" s="165"/>
    </row>
    <row r="199" spans="1:1">
      <c r="A199" s="165"/>
    </row>
    <row r="200" spans="1:1">
      <c r="A200" s="165"/>
    </row>
    <row r="201" spans="1:1">
      <c r="A201" s="165"/>
    </row>
    <row r="202" spans="1:1">
      <c r="A202" s="165"/>
    </row>
    <row r="203" spans="1:1">
      <c r="A203" s="165"/>
    </row>
    <row r="204" spans="1:1">
      <c r="A204" s="165"/>
    </row>
    <row r="205" spans="1:1">
      <c r="A205" s="165"/>
    </row>
    <row r="206" spans="1:1">
      <c r="A206" s="165"/>
    </row>
    <row r="207" spans="1:1">
      <c r="A207" s="165"/>
    </row>
    <row r="208" spans="1:1">
      <c r="A208" s="165"/>
    </row>
    <row r="209" spans="1:1">
      <c r="A209" s="165"/>
    </row>
    <row r="210" spans="1:1">
      <c r="A210" s="165"/>
    </row>
    <row r="211" spans="1:1">
      <c r="A211" s="165"/>
    </row>
    <row r="212" spans="1:1">
      <c r="A212" s="165"/>
    </row>
    <row r="213" spans="1:1">
      <c r="A213" s="165"/>
    </row>
    <row r="214" spans="1:1">
      <c r="A214" s="165"/>
    </row>
    <row r="215" spans="1:1">
      <c r="A215" s="165"/>
    </row>
    <row r="216" spans="1:1">
      <c r="A216" s="165"/>
    </row>
    <row r="217" spans="1:1">
      <c r="A217" s="165"/>
    </row>
    <row r="218" spans="1:1">
      <c r="A218" s="165"/>
    </row>
    <row r="219" spans="1:1">
      <c r="A219" s="165"/>
    </row>
    <row r="220" spans="1:1">
      <c r="A220" s="165"/>
    </row>
    <row r="221" spans="1:1">
      <c r="A221" s="165"/>
    </row>
    <row r="222" spans="1:1">
      <c r="A222" s="165"/>
    </row>
    <row r="223" spans="1:1">
      <c r="A223" s="165"/>
    </row>
    <row r="224" spans="1:1">
      <c r="A224" s="165"/>
    </row>
    <row r="225" spans="1:1">
      <c r="A225" s="165"/>
    </row>
    <row r="226" spans="1:1">
      <c r="A226" s="165"/>
    </row>
    <row r="227" spans="1:1">
      <c r="A227" s="165"/>
    </row>
    <row r="228" spans="1:1">
      <c r="A228" s="165"/>
    </row>
    <row r="229" spans="1:1">
      <c r="A229" s="165"/>
    </row>
    <row r="230" spans="1:1">
      <c r="A230" s="165"/>
    </row>
    <row r="231" spans="1:1">
      <c r="A231" s="165"/>
    </row>
    <row r="232" spans="1:1">
      <c r="A232" s="165"/>
    </row>
    <row r="233" spans="1:1">
      <c r="A233" s="165"/>
    </row>
    <row r="234" spans="1:1">
      <c r="A234" s="165"/>
    </row>
    <row r="235" spans="1:1">
      <c r="A235" s="165"/>
    </row>
    <row r="236" spans="1:1">
      <c r="A236" s="165"/>
    </row>
    <row r="237" spans="1:1">
      <c r="A237" s="165"/>
    </row>
    <row r="238" spans="1:1">
      <c r="A238" s="165"/>
    </row>
    <row r="239" spans="1:1">
      <c r="A239" s="165"/>
    </row>
    <row r="240" spans="1:1">
      <c r="A240" s="165"/>
    </row>
    <row r="241" spans="1:1">
      <c r="A241" s="165"/>
    </row>
    <row r="242" spans="1:1">
      <c r="A242" s="165"/>
    </row>
    <row r="243" spans="1:1">
      <c r="A243" s="165"/>
    </row>
    <row r="244" spans="1:1">
      <c r="A244" s="165"/>
    </row>
  </sheetData>
  <mergeCells count="12">
    <mergeCell ref="C21:D21"/>
    <mergeCell ref="G21:I21"/>
    <mergeCell ref="C22:D22"/>
    <mergeCell ref="G22:I22"/>
    <mergeCell ref="A2:H2"/>
    <mergeCell ref="A4:A5"/>
    <mergeCell ref="B4:B5"/>
    <mergeCell ref="C4:C5"/>
    <mergeCell ref="D4:D5"/>
    <mergeCell ref="E4:E5"/>
    <mergeCell ref="F4:F5"/>
    <mergeCell ref="G4:J4"/>
  </mergeCells>
  <phoneticPr fontId="3" type="noConversion"/>
  <pageMargins left="0.23622047244094491" right="0.15748031496062992" top="0.19685039370078741" bottom="0.74803149606299213" header="0.31496062992125984" footer="0.31496062992125984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T196"/>
  <sheetViews>
    <sheetView view="pageBreakPreview" zoomScale="70" zoomScaleNormal="75" zoomScaleSheetLayoutView="70" workbookViewId="0">
      <selection activeCell="J24" sqref="J24"/>
    </sheetView>
  </sheetViews>
  <sheetFormatPr defaultColWidth="77.85546875" defaultRowHeight="20.25"/>
  <cols>
    <col min="1" max="1" width="110.5703125" style="79" customWidth="1"/>
    <col min="2" max="2" width="15.28515625" style="80" customWidth="1"/>
    <col min="3" max="3" width="15.85546875" style="80" customWidth="1"/>
    <col min="4" max="4" width="18.140625" style="80" customWidth="1"/>
    <col min="5" max="5" width="17.28515625" style="80" customWidth="1"/>
    <col min="6" max="7" width="15.85546875" style="79" customWidth="1"/>
    <col min="8" max="8" width="15.140625" style="79" customWidth="1"/>
    <col min="9" max="10" width="15.85546875" style="79" customWidth="1"/>
    <col min="11" max="11" width="10" style="79" customWidth="1"/>
    <col min="12" max="12" width="9.5703125" style="79" customWidth="1"/>
    <col min="13" max="15" width="12.140625" style="79" bestFit="1" customWidth="1"/>
    <col min="16" max="20" width="12.5703125" style="79" bestFit="1" customWidth="1"/>
    <col min="21" max="255" width="9.140625" style="79" customWidth="1"/>
    <col min="256" max="16384" width="77.85546875" style="79"/>
  </cols>
  <sheetData>
    <row r="1" spans="1:20" ht="26.25" customHeight="1">
      <c r="J1" s="81" t="s">
        <v>362</v>
      </c>
    </row>
    <row r="2" spans="1:20" ht="32.25" customHeight="1">
      <c r="A2" s="435" t="s">
        <v>116</v>
      </c>
      <c r="B2" s="435"/>
      <c r="C2" s="435"/>
      <c r="D2" s="435"/>
      <c r="E2" s="435"/>
      <c r="F2" s="435"/>
      <c r="G2" s="435"/>
      <c r="H2" s="435"/>
      <c r="I2" s="435"/>
      <c r="J2" s="435"/>
    </row>
    <row r="3" spans="1:20" ht="27.75" customHeight="1">
      <c r="A3" s="80"/>
      <c r="F3" s="80"/>
      <c r="G3" s="80"/>
      <c r="H3" s="80"/>
      <c r="I3" s="80"/>
      <c r="J3" s="95" t="s">
        <v>369</v>
      </c>
    </row>
    <row r="4" spans="1:20" ht="38.25" customHeight="1">
      <c r="A4" s="436" t="s">
        <v>170</v>
      </c>
      <c r="B4" s="437" t="s">
        <v>17</v>
      </c>
      <c r="C4" s="437" t="s">
        <v>514</v>
      </c>
      <c r="D4" s="437" t="s">
        <v>515</v>
      </c>
      <c r="E4" s="438" t="s">
        <v>516</v>
      </c>
      <c r="F4" s="439" t="s">
        <v>517</v>
      </c>
      <c r="G4" s="439" t="s">
        <v>339</v>
      </c>
      <c r="H4" s="439"/>
      <c r="I4" s="439"/>
      <c r="J4" s="439"/>
    </row>
    <row r="5" spans="1:20" ht="92.25" customHeight="1">
      <c r="A5" s="436"/>
      <c r="B5" s="437"/>
      <c r="C5" s="437"/>
      <c r="D5" s="437"/>
      <c r="E5" s="438"/>
      <c r="F5" s="439"/>
      <c r="G5" s="82" t="s">
        <v>133</v>
      </c>
      <c r="H5" s="82" t="s">
        <v>134</v>
      </c>
      <c r="I5" s="82" t="s">
        <v>135</v>
      </c>
      <c r="J5" s="82" t="s">
        <v>63</v>
      </c>
    </row>
    <row r="6" spans="1:20" ht="30" customHeight="1">
      <c r="A6" s="83">
        <v>1</v>
      </c>
      <c r="B6" s="84">
        <v>2</v>
      </c>
      <c r="C6" s="84">
        <v>3</v>
      </c>
      <c r="D6" s="84">
        <v>4</v>
      </c>
      <c r="E6" s="84">
        <v>5</v>
      </c>
      <c r="F6" s="84">
        <v>6</v>
      </c>
      <c r="G6" s="84">
        <v>7</v>
      </c>
      <c r="H6" s="84">
        <v>8</v>
      </c>
      <c r="I6" s="84">
        <v>9</v>
      </c>
      <c r="J6" s="84">
        <v>10</v>
      </c>
    </row>
    <row r="7" spans="1:20" ht="35.25" customHeight="1">
      <c r="A7" s="428" t="s">
        <v>114</v>
      </c>
      <c r="B7" s="429"/>
      <c r="C7" s="429"/>
      <c r="D7" s="429"/>
      <c r="E7" s="429"/>
      <c r="F7" s="429"/>
      <c r="G7" s="429"/>
      <c r="H7" s="429"/>
      <c r="I7" s="429"/>
      <c r="J7" s="430"/>
    </row>
    <row r="8" spans="1:20" ht="45.75" customHeight="1">
      <c r="A8" s="63" t="s">
        <v>51</v>
      </c>
      <c r="B8" s="69">
        <v>2000</v>
      </c>
      <c r="C8" s="121">
        <v>-244.4</v>
      </c>
      <c r="D8" s="314">
        <v>-244.4</v>
      </c>
      <c r="E8" s="314">
        <v>-244.40000000000072</v>
      </c>
      <c r="F8" s="314">
        <v>-244.40000000000072</v>
      </c>
      <c r="G8" s="314">
        <v>-244.40000000000072</v>
      </c>
      <c r="H8" s="314">
        <f>G17</f>
        <v>-244.40000000000072</v>
      </c>
      <c r="I8" s="314">
        <f>H17</f>
        <v>-244.40000000000072</v>
      </c>
      <c r="J8" s="314">
        <f>I17</f>
        <v>-244.40000000000072</v>
      </c>
      <c r="M8" s="352">
        <f>C8-'[36]ІІ. Розр. з бюджетом'!C8</f>
        <v>-13.900000000000006</v>
      </c>
      <c r="N8" s="352">
        <f>D8-'[36]ІІ. Розр. з бюджетом'!D8</f>
        <v>0</v>
      </c>
      <c r="O8" s="352">
        <f>E8-'[36]ІІ. Розр. з бюджетом'!E8</f>
        <v>0</v>
      </c>
      <c r="P8" s="352">
        <f>F8-'[36]ІІ. Розр. з бюджетом'!F8</f>
        <v>0</v>
      </c>
      <c r="Q8" s="352">
        <f>G8-'[36]ІІ. Розр. з бюджетом'!G8</f>
        <v>0</v>
      </c>
      <c r="R8" s="352">
        <f>H8-'[36]ІІ. Розр. з бюджетом'!H8</f>
        <v>0</v>
      </c>
      <c r="S8" s="352">
        <f>I8-'[36]ІІ. Розр. з бюджетом'!I8</f>
        <v>-4.9999999999727152E-2</v>
      </c>
      <c r="T8" s="352">
        <f>J8-'[36]ІІ. Розр. з бюджетом'!J8</f>
        <v>-9.9999999999454303E-2</v>
      </c>
    </row>
    <row r="9" spans="1:20" ht="49.5" customHeight="1">
      <c r="A9" s="64" t="s">
        <v>255</v>
      </c>
      <c r="B9" s="59">
        <v>2010</v>
      </c>
      <c r="C9" s="119">
        <f>SUM(C10:C10)</f>
        <v>0</v>
      </c>
      <c r="D9" s="119">
        <f>SUM(D10:D10)</f>
        <v>0</v>
      </c>
      <c r="E9" s="119">
        <f>SUM(E10:E10)</f>
        <v>0</v>
      </c>
      <c r="F9" s="119">
        <f t="shared" ref="F9:F43" si="0">SUM(G9:J9)</f>
        <v>0</v>
      </c>
      <c r="G9" s="119">
        <f>SUM(G10:G10)</f>
        <v>0</v>
      </c>
      <c r="H9" s="119">
        <f>SUM(H10:H10)</f>
        <v>0</v>
      </c>
      <c r="I9" s="119">
        <f>SUM(I10:I10)</f>
        <v>0</v>
      </c>
      <c r="J9" s="119">
        <f>SUM(J10:J10)</f>
        <v>0</v>
      </c>
      <c r="M9" s="352">
        <f>C9-'[36]ІІ. Розр. з бюджетом'!C9</f>
        <v>0</v>
      </c>
      <c r="N9" s="352">
        <f>D9-'[36]ІІ. Розр. з бюджетом'!D9</f>
        <v>0</v>
      </c>
      <c r="O9" s="352">
        <f>E9-'[36]ІІ. Розр. з бюджетом'!E9</f>
        <v>0</v>
      </c>
      <c r="P9" s="352">
        <f>F9-'[36]ІІ. Розр. з бюджетом'!F9</f>
        <v>0</v>
      </c>
      <c r="Q9" s="352">
        <f>G9-'[36]ІІ. Розр. з бюджетом'!G9</f>
        <v>0</v>
      </c>
      <c r="R9" s="352">
        <f>H9-'[36]ІІ. Розр. з бюджетом'!H9</f>
        <v>0</v>
      </c>
      <c r="S9" s="352">
        <f>I9-'[36]ІІ. Розр. з бюджетом'!I9</f>
        <v>0</v>
      </c>
      <c r="T9" s="352">
        <f>J9-'[36]ІІ. Розр. з бюджетом'!J9</f>
        <v>0</v>
      </c>
    </row>
    <row r="10" spans="1:20" ht="53.25" customHeight="1">
      <c r="A10" s="329" t="s">
        <v>486</v>
      </c>
      <c r="B10" s="59">
        <v>2011</v>
      </c>
      <c r="C10" s="119" t="s">
        <v>206</v>
      </c>
      <c r="D10" s="119" t="s">
        <v>206</v>
      </c>
      <c r="E10" s="119" t="s">
        <v>206</v>
      </c>
      <c r="F10" s="119">
        <f>SUM(G10:J10)</f>
        <v>0</v>
      </c>
      <c r="G10" s="119" t="s">
        <v>206</v>
      </c>
      <c r="H10" s="119" t="s">
        <v>206</v>
      </c>
      <c r="I10" s="119" t="s">
        <v>206</v>
      </c>
      <c r="J10" s="119" t="s">
        <v>206</v>
      </c>
      <c r="M10" s="352" t="e">
        <f>C10-'[36]ІІ. Розр. з бюджетом'!C10</f>
        <v>#VALUE!</v>
      </c>
      <c r="N10" s="352" t="e">
        <f>D10-'[36]ІІ. Розр. з бюджетом'!D10</f>
        <v>#VALUE!</v>
      </c>
      <c r="O10" s="352" t="e">
        <f>E10-'[36]ІІ. Розр. з бюджетом'!E10</f>
        <v>#VALUE!</v>
      </c>
      <c r="P10" s="352">
        <f>F10-'[36]ІІ. Розр. з бюджетом'!F10</f>
        <v>0</v>
      </c>
      <c r="Q10" s="352" t="e">
        <f>G10-'[36]ІІ. Розр. з бюджетом'!G10</f>
        <v>#VALUE!</v>
      </c>
      <c r="R10" s="352" t="e">
        <f>H10-'[36]ІІ. Розр. з бюджетом'!H10</f>
        <v>#VALUE!</v>
      </c>
      <c r="S10" s="352" t="e">
        <f>I10-'[36]ІІ. Розр. з бюджетом'!I10</f>
        <v>#VALUE!</v>
      </c>
      <c r="T10" s="352" t="e">
        <f>J10-'[36]ІІ. Розр. з бюджетом'!J10</f>
        <v>#VALUE!</v>
      </c>
    </row>
    <row r="11" spans="1:20" ht="32.25" customHeight="1">
      <c r="A11" s="61" t="s">
        <v>138</v>
      </c>
      <c r="B11" s="59">
        <v>2020</v>
      </c>
      <c r="C11" s="119"/>
      <c r="D11" s="119"/>
      <c r="E11" s="119"/>
      <c r="F11" s="119">
        <f t="shared" si="0"/>
        <v>0</v>
      </c>
      <c r="G11" s="119"/>
      <c r="H11" s="119"/>
      <c r="I11" s="119"/>
      <c r="J11" s="119"/>
      <c r="M11" s="352">
        <f>C11-'[36]ІІ. Розр. з бюджетом'!C11</f>
        <v>0</v>
      </c>
      <c r="N11" s="352">
        <f>D11-'[36]ІІ. Розр. з бюджетом'!D11</f>
        <v>0</v>
      </c>
      <c r="O11" s="352">
        <f>E11-'[36]ІІ. Розр. з бюджетом'!E11</f>
        <v>0</v>
      </c>
      <c r="P11" s="352">
        <f>F11-'[36]ІІ. Розр. з бюджетом'!F11</f>
        <v>0</v>
      </c>
      <c r="Q11" s="352">
        <f>G11-'[36]ІІ. Розр. з бюджетом'!G11</f>
        <v>0</v>
      </c>
      <c r="R11" s="352">
        <f>H11-'[36]ІІ. Розр. з бюджетом'!H11</f>
        <v>0</v>
      </c>
      <c r="S11" s="352">
        <f>I11-'[36]ІІ. Розр. з бюджетом'!I11</f>
        <v>0</v>
      </c>
      <c r="T11" s="352">
        <f>J11-'[36]ІІ. Розр. з бюджетом'!J11</f>
        <v>0</v>
      </c>
    </row>
    <row r="12" spans="1:20" ht="32.25" customHeight="1">
      <c r="A12" s="61" t="s">
        <v>60</v>
      </c>
      <c r="B12" s="59">
        <v>2030</v>
      </c>
      <c r="C12" s="119" t="s">
        <v>206</v>
      </c>
      <c r="D12" s="119" t="s">
        <v>206</v>
      </c>
      <c r="E12" s="119" t="s">
        <v>206</v>
      </c>
      <c r="F12" s="119">
        <f t="shared" si="0"/>
        <v>0</v>
      </c>
      <c r="G12" s="119" t="s">
        <v>206</v>
      </c>
      <c r="H12" s="119" t="s">
        <v>206</v>
      </c>
      <c r="I12" s="119" t="s">
        <v>206</v>
      </c>
      <c r="J12" s="119" t="s">
        <v>206</v>
      </c>
      <c r="M12" s="352" t="e">
        <f>C12-'[36]ІІ. Розр. з бюджетом'!C12</f>
        <v>#VALUE!</v>
      </c>
      <c r="N12" s="352" t="e">
        <f>D12-'[36]ІІ. Розр. з бюджетом'!D12</f>
        <v>#VALUE!</v>
      </c>
      <c r="O12" s="352" t="e">
        <f>E12-'[36]ІІ. Розр. з бюджетом'!E12</f>
        <v>#VALUE!</v>
      </c>
      <c r="P12" s="352">
        <f>F12-'[36]ІІ. Розр. з бюджетом'!F12</f>
        <v>0</v>
      </c>
      <c r="Q12" s="352" t="e">
        <f>G12-'[36]ІІ. Розр. з бюджетом'!G12</f>
        <v>#VALUE!</v>
      </c>
      <c r="R12" s="352" t="e">
        <f>H12-'[36]ІІ. Розр. з бюджетом'!H12</f>
        <v>#VALUE!</v>
      </c>
      <c r="S12" s="352" t="e">
        <f>I12-'[36]ІІ. Розр. з бюджетом'!I12</f>
        <v>#VALUE!</v>
      </c>
      <c r="T12" s="352" t="e">
        <f>J12-'[36]ІІ. Розр. з бюджетом'!J12</f>
        <v>#VALUE!</v>
      </c>
    </row>
    <row r="13" spans="1:20" ht="38.25" customHeight="1">
      <c r="A13" s="61" t="s">
        <v>374</v>
      </c>
      <c r="B13" s="59">
        <v>2031</v>
      </c>
      <c r="C13" s="119" t="s">
        <v>206</v>
      </c>
      <c r="D13" s="119" t="s">
        <v>206</v>
      </c>
      <c r="E13" s="119" t="s">
        <v>206</v>
      </c>
      <c r="F13" s="119">
        <f t="shared" si="0"/>
        <v>0</v>
      </c>
      <c r="G13" s="119" t="s">
        <v>206</v>
      </c>
      <c r="H13" s="119" t="s">
        <v>206</v>
      </c>
      <c r="I13" s="119" t="s">
        <v>206</v>
      </c>
      <c r="J13" s="119" t="s">
        <v>206</v>
      </c>
      <c r="M13" s="352" t="e">
        <f>C13-'[36]ІІ. Розр. з бюджетом'!C13</f>
        <v>#VALUE!</v>
      </c>
      <c r="N13" s="352" t="e">
        <f>D13-'[36]ІІ. Розр. з бюджетом'!D13</f>
        <v>#VALUE!</v>
      </c>
      <c r="O13" s="352" t="e">
        <f>E13-'[36]ІІ. Розр. з бюджетом'!E13</f>
        <v>#VALUE!</v>
      </c>
      <c r="P13" s="352">
        <f>F13-'[36]ІІ. Розр. з бюджетом'!F13</f>
        <v>0</v>
      </c>
      <c r="Q13" s="352" t="e">
        <f>G13-'[36]ІІ. Розр. з бюджетом'!G13</f>
        <v>#VALUE!</v>
      </c>
      <c r="R13" s="352" t="e">
        <f>H13-'[36]ІІ. Розр. з бюджетом'!H13</f>
        <v>#VALUE!</v>
      </c>
      <c r="S13" s="352" t="e">
        <f>I13-'[36]ІІ. Розр. з бюджетом'!I13</f>
        <v>#VALUE!</v>
      </c>
      <c r="T13" s="352" t="e">
        <f>J13-'[36]ІІ. Розр. з бюджетом'!J13</f>
        <v>#VALUE!</v>
      </c>
    </row>
    <row r="14" spans="1:20" ht="32.25" customHeight="1">
      <c r="A14" s="61" t="s">
        <v>25</v>
      </c>
      <c r="B14" s="59">
        <v>2040</v>
      </c>
      <c r="C14" s="119" t="s">
        <v>206</v>
      </c>
      <c r="D14" s="119" t="s">
        <v>206</v>
      </c>
      <c r="E14" s="119" t="s">
        <v>206</v>
      </c>
      <c r="F14" s="119">
        <f t="shared" si="0"/>
        <v>0</v>
      </c>
      <c r="G14" s="119" t="s">
        <v>206</v>
      </c>
      <c r="H14" s="119" t="s">
        <v>206</v>
      </c>
      <c r="I14" s="119" t="s">
        <v>206</v>
      </c>
      <c r="J14" s="119" t="s">
        <v>206</v>
      </c>
      <c r="M14" s="352" t="e">
        <f>C14-'[36]ІІ. Розр. з бюджетом'!C14</f>
        <v>#VALUE!</v>
      </c>
      <c r="N14" s="352" t="e">
        <f>D14-'[36]ІІ. Розр. з бюджетом'!D14</f>
        <v>#VALUE!</v>
      </c>
      <c r="O14" s="352" t="e">
        <f>E14-'[36]ІІ. Розр. з бюджетом'!E14</f>
        <v>#VALUE!</v>
      </c>
      <c r="P14" s="352">
        <f>F14-'[36]ІІ. Розр. з бюджетом'!F14</f>
        <v>0</v>
      </c>
      <c r="Q14" s="352" t="e">
        <f>G14-'[36]ІІ. Розр. з бюджетом'!G14</f>
        <v>#VALUE!</v>
      </c>
      <c r="R14" s="352" t="e">
        <f>H14-'[36]ІІ. Розр. з бюджетом'!H14</f>
        <v>#VALUE!</v>
      </c>
      <c r="S14" s="352" t="e">
        <f>I14-'[36]ІІ. Розр. з бюджетом'!I14</f>
        <v>#VALUE!</v>
      </c>
      <c r="T14" s="352" t="e">
        <f>J14-'[36]ІІ. Розр. з бюджетом'!J14</f>
        <v>#VALUE!</v>
      </c>
    </row>
    <row r="15" spans="1:20" ht="35.25" customHeight="1">
      <c r="A15" s="61" t="s">
        <v>95</v>
      </c>
      <c r="B15" s="59">
        <v>2050</v>
      </c>
      <c r="C15" s="119" t="s">
        <v>206</v>
      </c>
      <c r="D15" s="119" t="s">
        <v>206</v>
      </c>
      <c r="E15" s="119" t="s">
        <v>206</v>
      </c>
      <c r="F15" s="119">
        <f t="shared" si="0"/>
        <v>0</v>
      </c>
      <c r="G15" s="119" t="s">
        <v>206</v>
      </c>
      <c r="H15" s="119" t="s">
        <v>206</v>
      </c>
      <c r="I15" s="119" t="s">
        <v>206</v>
      </c>
      <c r="J15" s="119" t="s">
        <v>206</v>
      </c>
      <c r="M15" s="352" t="e">
        <f>C15-'[36]ІІ. Розр. з бюджетом'!C15</f>
        <v>#VALUE!</v>
      </c>
      <c r="N15" s="352" t="e">
        <f>D15-'[36]ІІ. Розр. з бюджетом'!D15</f>
        <v>#VALUE!</v>
      </c>
      <c r="O15" s="352" t="e">
        <f>E15-'[36]ІІ. Розр. з бюджетом'!E15</f>
        <v>#VALUE!</v>
      </c>
      <c r="P15" s="352">
        <f>F15-'[36]ІІ. Розр. з бюджетом'!F15</f>
        <v>0</v>
      </c>
      <c r="Q15" s="352" t="e">
        <f>G15-'[36]ІІ. Розр. з бюджетом'!G15</f>
        <v>#VALUE!</v>
      </c>
      <c r="R15" s="352" t="e">
        <f>H15-'[36]ІІ. Розр. з бюджетом'!H15</f>
        <v>#VALUE!</v>
      </c>
      <c r="S15" s="352" t="e">
        <f>I15-'[36]ІІ. Розр. з бюджетом'!I15</f>
        <v>#VALUE!</v>
      </c>
      <c r="T15" s="352" t="e">
        <f>J15-'[36]ІІ. Розр. з бюджетом'!J15</f>
        <v>#VALUE!</v>
      </c>
    </row>
    <row r="16" spans="1:20" ht="33.75" customHeight="1">
      <c r="A16" s="61" t="s">
        <v>96</v>
      </c>
      <c r="B16" s="59">
        <v>2060</v>
      </c>
      <c r="C16" s="119" t="s">
        <v>206</v>
      </c>
      <c r="D16" s="119" t="s">
        <v>206</v>
      </c>
      <c r="E16" s="119" t="s">
        <v>206</v>
      </c>
      <c r="F16" s="119">
        <f t="shared" si="0"/>
        <v>0</v>
      </c>
      <c r="G16" s="119" t="s">
        <v>206</v>
      </c>
      <c r="H16" s="119" t="s">
        <v>206</v>
      </c>
      <c r="I16" s="119" t="s">
        <v>206</v>
      </c>
      <c r="J16" s="119" t="s">
        <v>206</v>
      </c>
      <c r="M16" s="352" t="e">
        <f>C16-'[36]ІІ. Розр. з бюджетом'!C16</f>
        <v>#VALUE!</v>
      </c>
      <c r="N16" s="352" t="e">
        <f>D16-'[36]ІІ. Розр. з бюджетом'!D16</f>
        <v>#VALUE!</v>
      </c>
      <c r="O16" s="352" t="e">
        <f>E16-'[36]ІІ. Розр. з бюджетом'!E16</f>
        <v>#VALUE!</v>
      </c>
      <c r="P16" s="352">
        <f>F16-'[36]ІІ. Розр. з бюджетом'!F16</f>
        <v>0</v>
      </c>
      <c r="Q16" s="352" t="e">
        <f>G16-'[36]ІІ. Розр. з бюджетом'!G16</f>
        <v>#VALUE!</v>
      </c>
      <c r="R16" s="352" t="e">
        <f>H16-'[36]ІІ. Розр. з бюджетом'!H16</f>
        <v>#VALUE!</v>
      </c>
      <c r="S16" s="352" t="e">
        <f>I16-'[36]ІІ. Розр. з бюджетом'!I16</f>
        <v>#VALUE!</v>
      </c>
      <c r="T16" s="352" t="e">
        <f>J16-'[36]ІІ. Розр. з бюджетом'!J16</f>
        <v>#VALUE!</v>
      </c>
    </row>
    <row r="17" spans="1:20" ht="48.75" customHeight="1">
      <c r="A17" s="63" t="s">
        <v>52</v>
      </c>
      <c r="B17" s="69">
        <v>2070</v>
      </c>
      <c r="C17" s="121">
        <f ca="1">SUM(C8,C9,C11,C12,C14,C15,C16)+'I. Фін результат'!C75</f>
        <v>-244.79999999999964</v>
      </c>
      <c r="D17" s="314">
        <f ca="1">SUM(D8,D9,D11,D12,D14,D15,D16)+'I. Фін результат'!D75</f>
        <v>-244.40000000000092</v>
      </c>
      <c r="E17" s="314">
        <f ca="1">SUM(E8,E9,E11,E12,E14,E15,E16)+'I. Фін результат'!E75</f>
        <v>-244.40000000000163</v>
      </c>
      <c r="F17" s="314">
        <f ca="1">SUM(F8,F9,F11,F12,F14,F15,F16)+'I. Фін результат'!F75</f>
        <v>-244.40000000000254</v>
      </c>
      <c r="G17" s="314">
        <f ca="1">SUM(G8,G9,G11,G12,G14,G15,G16)+'I. Фін результат'!G75</f>
        <v>-244.40000000000072</v>
      </c>
      <c r="H17" s="314">
        <f ca="1">SUM(H8,H9,H11,H12,H14,H15,H16)+'I. Фін результат'!H75</f>
        <v>-244.40000000000072</v>
      </c>
      <c r="I17" s="314">
        <f ca="1">SUM(I8,I9,I11,I12,I14,I15,I16)+'I. Фін результат'!I75</f>
        <v>-244.40000000000072</v>
      </c>
      <c r="J17" s="314">
        <f ca="1">SUM(J8,J9,J11,J12,J14,J15,J16)+'I. Фін результат'!J75</f>
        <v>-244.40000000000026</v>
      </c>
      <c r="M17" s="352">
        <f>C17-'[36]ІІ. Розр. з бюджетом'!C17</f>
        <v>-14.299999999999642</v>
      </c>
      <c r="N17" s="352">
        <f>D17-'[36]ІІ. Розр. з бюджетом'!D17</f>
        <v>-9.0949470177292824E-13</v>
      </c>
      <c r="O17" s="352">
        <f>E17-'[36]ІІ. Розр. з бюджетом'!E17</f>
        <v>-9.0949470177292824E-13</v>
      </c>
      <c r="P17" s="352">
        <f>F17-'[36]ІІ. Розр. з бюджетом'!F17</f>
        <v>-1.8189894035458565E-12</v>
      </c>
      <c r="Q17" s="352">
        <f>G17-'[36]ІІ. Розр. з бюджетом'!G17</f>
        <v>0</v>
      </c>
      <c r="R17" s="352">
        <f>H17-'[36]ІІ. Розр. з бюджетом'!H17</f>
        <v>-4.9999999999727152E-2</v>
      </c>
      <c r="S17" s="352">
        <f>I17-'[36]ІІ. Розр. з бюджетом'!I17</f>
        <v>-9.9999999999454303E-2</v>
      </c>
      <c r="T17" s="352">
        <f>J17-'[36]ІІ. Розр. з бюджетом'!J17</f>
        <v>9.0949470177292824E-13</v>
      </c>
    </row>
    <row r="18" spans="1:20" ht="36" customHeight="1">
      <c r="A18" s="431" t="s">
        <v>376</v>
      </c>
      <c r="B18" s="431"/>
      <c r="C18" s="431"/>
      <c r="D18" s="431"/>
      <c r="E18" s="431"/>
      <c r="F18" s="431"/>
      <c r="G18" s="431"/>
      <c r="H18" s="431"/>
      <c r="I18" s="431"/>
      <c r="J18" s="431"/>
      <c r="M18" s="352">
        <f>C18-'[36]ІІ. Розр. з бюджетом'!C18</f>
        <v>0</v>
      </c>
      <c r="N18" s="352">
        <f>D18-'[36]ІІ. Розр. з бюджетом'!D18</f>
        <v>0</v>
      </c>
      <c r="O18" s="352">
        <f>E18-'[36]ІІ. Розр. з бюджетом'!E18</f>
        <v>0</v>
      </c>
      <c r="P18" s="352">
        <f>F18-'[36]ІІ. Розр. з бюджетом'!F18</f>
        <v>0</v>
      </c>
      <c r="Q18" s="352">
        <f>G18-'[36]ІІ. Розр. з бюджетом'!G18</f>
        <v>0</v>
      </c>
      <c r="R18" s="352">
        <f>H18-'[36]ІІ. Розр. з бюджетом'!H18</f>
        <v>0</v>
      </c>
      <c r="S18" s="352">
        <f>I18-'[36]ІІ. Розр. з бюджетом'!I18</f>
        <v>0</v>
      </c>
      <c r="T18" s="352">
        <f>J18-'[36]ІІ. Розр. з бюджетом'!J18</f>
        <v>0</v>
      </c>
    </row>
    <row r="19" spans="1:20" ht="54" customHeight="1">
      <c r="A19" s="63" t="s">
        <v>377</v>
      </c>
      <c r="B19" s="69">
        <v>2110</v>
      </c>
      <c r="C19" s="121">
        <f>SUM(C20:C26)</f>
        <v>75.3</v>
      </c>
      <c r="D19" s="121">
        <f>SUM(D20:D26)</f>
        <v>70.8</v>
      </c>
      <c r="E19" s="121">
        <f>SUM(E20:E26)</f>
        <v>70.8</v>
      </c>
      <c r="F19" s="121">
        <f t="shared" si="0"/>
        <v>95.5</v>
      </c>
      <c r="G19" s="121">
        <f>SUM(G20:G26)</f>
        <v>23.8</v>
      </c>
      <c r="H19" s="121">
        <f>SUM(H20:H26)</f>
        <v>23.9</v>
      </c>
      <c r="I19" s="121">
        <f>SUM(I20:I26)</f>
        <v>23.9</v>
      </c>
      <c r="J19" s="121">
        <f>SUM(J20:J26)</f>
        <v>23.9</v>
      </c>
      <c r="M19" s="352">
        <f>C19-'[36]ІІ. Розр. з бюджетом'!C19</f>
        <v>4.7999999999999972</v>
      </c>
      <c r="N19" s="352">
        <f>D19-'[36]ІІ. Розр. з бюджетом'!D19</f>
        <v>-4.2000000000000028</v>
      </c>
      <c r="O19" s="352">
        <f>E19-'[36]ІІ. Розр. з бюджетом'!E19</f>
        <v>-4.2000000000000028</v>
      </c>
      <c r="P19" s="352">
        <f>F19-'[36]ІІ. Розр. з бюджетом'!F19</f>
        <v>-3.0999999999999943</v>
      </c>
      <c r="Q19" s="352">
        <f>G19-'[36]ІІ. Розр. з бюджетом'!G19</f>
        <v>-0.89999999999999858</v>
      </c>
      <c r="R19" s="352">
        <f>H19-'[36]ІІ. Розр. з бюджетом'!H19</f>
        <v>-0.80000000000000071</v>
      </c>
      <c r="S19" s="352">
        <f>I19-'[36]ІІ. Розр. з бюджетом'!I19</f>
        <v>-0.70000000000000284</v>
      </c>
      <c r="T19" s="352">
        <f>J19-'[36]ІІ. Розр. з бюджетом'!J19</f>
        <v>-0.70000000000000284</v>
      </c>
    </row>
    <row r="20" spans="1:20" ht="40.5" customHeight="1">
      <c r="A20" s="61" t="s">
        <v>346</v>
      </c>
      <c r="B20" s="59">
        <v>2111</v>
      </c>
      <c r="C20" s="119"/>
      <c r="D20" s="119"/>
      <c r="E20" s="119"/>
      <c r="F20" s="119">
        <f t="shared" si="0"/>
        <v>0</v>
      </c>
      <c r="G20" s="119"/>
      <c r="H20" s="119"/>
      <c r="I20" s="119"/>
      <c r="J20" s="119"/>
      <c r="M20" s="352">
        <f>C20-'[36]ІІ. Розр. з бюджетом'!C20</f>
        <v>0</v>
      </c>
      <c r="N20" s="352">
        <f>D20-'[36]ІІ. Розр. з бюджетом'!D20</f>
        <v>0</v>
      </c>
      <c r="O20" s="352">
        <f>E20-'[36]ІІ. Розр. з бюджетом'!E20</f>
        <v>0</v>
      </c>
      <c r="P20" s="352">
        <f>F20-'[36]ІІ. Розр. з бюджетом'!F20</f>
        <v>0</v>
      </c>
      <c r="Q20" s="352">
        <f>G20-'[36]ІІ. Розр. з бюджетом'!G20</f>
        <v>0</v>
      </c>
      <c r="R20" s="352">
        <f>H20-'[36]ІІ. Розр. з бюджетом'!H20</f>
        <v>0</v>
      </c>
      <c r="S20" s="352">
        <f>I20-'[36]ІІ. Розр. з бюджетом'!I20</f>
        <v>0</v>
      </c>
      <c r="T20" s="352">
        <f>J20-'[36]ІІ. Розр. з бюджетом'!J20</f>
        <v>0</v>
      </c>
    </row>
    <row r="21" spans="1:20" s="85" customFormat="1" ht="37.5" customHeight="1">
      <c r="A21" s="64" t="s">
        <v>347</v>
      </c>
      <c r="B21" s="65">
        <v>2112</v>
      </c>
      <c r="C21" s="347" t="s">
        <v>206</v>
      </c>
      <c r="D21" s="347" t="s">
        <v>206</v>
      </c>
      <c r="E21" s="347" t="s">
        <v>206</v>
      </c>
      <c r="F21" s="347">
        <f t="shared" si="0"/>
        <v>0</v>
      </c>
      <c r="G21" s="119" t="s">
        <v>206</v>
      </c>
      <c r="H21" s="119" t="s">
        <v>206</v>
      </c>
      <c r="I21" s="119" t="s">
        <v>206</v>
      </c>
      <c r="J21" s="119" t="s">
        <v>206</v>
      </c>
      <c r="M21" s="352" t="e">
        <f>C21-'[36]ІІ. Розр. з бюджетом'!C21</f>
        <v>#VALUE!</v>
      </c>
      <c r="N21" s="352" t="e">
        <f>D21-'[36]ІІ. Розр. з бюджетом'!D21</f>
        <v>#VALUE!</v>
      </c>
      <c r="O21" s="352" t="e">
        <f>E21-'[36]ІІ. Розр. з бюджетом'!E21</f>
        <v>#VALUE!</v>
      </c>
      <c r="P21" s="352">
        <f>F21-'[36]ІІ. Розр. з бюджетом'!F21</f>
        <v>0</v>
      </c>
      <c r="Q21" s="352" t="e">
        <f>G21-'[36]ІІ. Розр. з бюджетом'!G21</f>
        <v>#VALUE!</v>
      </c>
      <c r="R21" s="352" t="e">
        <f>H21-'[36]ІІ. Розр. з бюджетом'!H21</f>
        <v>#VALUE!</v>
      </c>
      <c r="S21" s="352" t="e">
        <f>I21-'[36]ІІ. Розр. з бюджетом'!I21</f>
        <v>#VALUE!</v>
      </c>
      <c r="T21" s="352" t="e">
        <f>J21-'[36]ІІ. Розр. з бюджетом'!J21</f>
        <v>#VALUE!</v>
      </c>
    </row>
    <row r="22" spans="1:20" ht="30.75" customHeight="1">
      <c r="A22" s="61" t="s">
        <v>75</v>
      </c>
      <c r="B22" s="59">
        <v>2113</v>
      </c>
      <c r="C22" s="119"/>
      <c r="D22" s="119"/>
      <c r="E22" s="119"/>
      <c r="F22" s="119">
        <f t="shared" si="0"/>
        <v>0</v>
      </c>
      <c r="G22" s="119"/>
      <c r="H22" s="119"/>
      <c r="I22" s="119"/>
      <c r="J22" s="119"/>
      <c r="M22" s="352">
        <f>C22-'[36]ІІ. Розр. з бюджетом'!C22</f>
        <v>0</v>
      </c>
      <c r="N22" s="352">
        <f>D22-'[36]ІІ. Розр. з бюджетом'!D22</f>
        <v>0</v>
      </c>
      <c r="O22" s="352">
        <f>E22-'[36]ІІ. Розр. з бюджетом'!E22</f>
        <v>0</v>
      </c>
      <c r="P22" s="352">
        <f>F22-'[36]ІІ. Розр. з бюджетом'!F22</f>
        <v>0</v>
      </c>
      <c r="Q22" s="352">
        <f>G22-'[36]ІІ. Розр. з бюджетом'!G22</f>
        <v>0</v>
      </c>
      <c r="R22" s="352">
        <f>H22-'[36]ІІ. Розр. з бюджетом'!H22</f>
        <v>0</v>
      </c>
      <c r="S22" s="352">
        <f>I22-'[36]ІІ. Розр. з бюджетом'!I22</f>
        <v>0</v>
      </c>
      <c r="T22" s="352">
        <f>J22-'[36]ІІ. Розр. з бюджетом'!J22</f>
        <v>0</v>
      </c>
    </row>
    <row r="23" spans="1:20" ht="36.75" customHeight="1">
      <c r="A23" s="61" t="s">
        <v>86</v>
      </c>
      <c r="B23" s="59">
        <v>2114</v>
      </c>
      <c r="C23" s="119"/>
      <c r="D23" s="119"/>
      <c r="E23" s="119"/>
      <c r="F23" s="119">
        <f t="shared" si="0"/>
        <v>0</v>
      </c>
      <c r="G23" s="119"/>
      <c r="H23" s="119"/>
      <c r="I23" s="119"/>
      <c r="J23" s="119"/>
      <c r="M23" s="352">
        <f>C23-'[36]ІІ. Розр. з бюджетом'!C23</f>
        <v>0</v>
      </c>
      <c r="N23" s="352">
        <f>D23-'[36]ІІ. Розр. з бюджетом'!D23</f>
        <v>0</v>
      </c>
      <c r="O23" s="352">
        <f>E23-'[36]ІІ. Розр. з бюджетом'!E23</f>
        <v>0</v>
      </c>
      <c r="P23" s="352">
        <f>F23-'[36]ІІ. Розр. з бюджетом'!F23</f>
        <v>0</v>
      </c>
      <c r="Q23" s="352">
        <f>G23-'[36]ІІ. Розр. з бюджетом'!G23</f>
        <v>0</v>
      </c>
      <c r="R23" s="352">
        <f>H23-'[36]ІІ. Розр. з бюджетом'!H23</f>
        <v>0</v>
      </c>
      <c r="S23" s="352">
        <f>I23-'[36]ІІ. Розр. з бюджетом'!I23</f>
        <v>0</v>
      </c>
      <c r="T23" s="352">
        <f>J23-'[36]ІІ. Розр. з бюджетом'!J23</f>
        <v>0</v>
      </c>
    </row>
    <row r="24" spans="1:20" ht="36.75" customHeight="1">
      <c r="A24" s="61" t="s">
        <v>304</v>
      </c>
      <c r="B24" s="59">
        <v>2115</v>
      </c>
      <c r="C24" s="119"/>
      <c r="D24" s="119"/>
      <c r="E24" s="119"/>
      <c r="F24" s="119">
        <f t="shared" si="0"/>
        <v>0</v>
      </c>
      <c r="G24" s="119"/>
      <c r="H24" s="119"/>
      <c r="I24" s="119"/>
      <c r="J24" s="119"/>
      <c r="M24" s="352">
        <f>C24-'[36]ІІ. Розр. з бюджетом'!C24</f>
        <v>0</v>
      </c>
      <c r="N24" s="352">
        <f>D24-'[36]ІІ. Розр. з бюджетом'!D24</f>
        <v>0</v>
      </c>
      <c r="O24" s="352">
        <f>E24-'[36]ІІ. Розр. з бюджетом'!E24</f>
        <v>0</v>
      </c>
      <c r="P24" s="352">
        <f>F24-'[36]ІІ. Розр. з бюджетом'!F24</f>
        <v>0</v>
      </c>
      <c r="Q24" s="352">
        <f>G24-'[36]ІІ. Розр. з бюджетом'!G24</f>
        <v>0</v>
      </c>
      <c r="R24" s="352">
        <f>H24-'[36]ІІ. Розр. з бюджетом'!H24</f>
        <v>0</v>
      </c>
      <c r="S24" s="352">
        <f>I24-'[36]ІІ. Розр. з бюджетом'!I24</f>
        <v>0</v>
      </c>
      <c r="T24" s="352">
        <f>J24-'[36]ІІ. Розр. з бюджетом'!J24</f>
        <v>0</v>
      </c>
    </row>
    <row r="25" spans="1:20" ht="35.25" customHeight="1">
      <c r="A25" s="61" t="s">
        <v>378</v>
      </c>
      <c r="B25" s="59">
        <v>2116</v>
      </c>
      <c r="C25" s="119">
        <v>75.3</v>
      </c>
      <c r="D25" s="119">
        <v>70.8</v>
      </c>
      <c r="E25" s="119">
        <v>70.8</v>
      </c>
      <c r="F25" s="119">
        <f t="shared" si="0"/>
        <v>95.5</v>
      </c>
      <c r="G25" s="119">
        <v>23.8</v>
      </c>
      <c r="H25" s="119">
        <f ca="1">ROUND('I. Фін результат'!H91*1.5%,1)</f>
        <v>23.9</v>
      </c>
      <c r="I25" s="119">
        <f ca="1">ROUND('I. Фін результат'!I91*1.5%,1)</f>
        <v>23.9</v>
      </c>
      <c r="J25" s="119">
        <f ca="1">ROUND('I. Фін результат'!J91*1.5%,1)</f>
        <v>23.9</v>
      </c>
      <c r="M25" s="352">
        <f>C25-'[36]ІІ. Розр. з бюджетом'!C25</f>
        <v>4.7999999999999972</v>
      </c>
      <c r="N25" s="352">
        <f>D25-'[36]ІІ. Розр. з бюджетом'!D25</f>
        <v>-4.2000000000000028</v>
      </c>
      <c r="O25" s="352">
        <f>E25-'[36]ІІ. Розр. з бюджетом'!E25</f>
        <v>-4.2000000000000028</v>
      </c>
      <c r="P25" s="352">
        <f>F25-'[36]ІІ. Розр. з бюджетом'!F25</f>
        <v>-3.0999999999999943</v>
      </c>
      <c r="Q25" s="352">
        <f>G25-'[36]ІІ. Розр. з бюджетом'!G25</f>
        <v>-0.89999999999999858</v>
      </c>
      <c r="R25" s="352">
        <f>H25-'[36]ІІ. Розр. з бюджетом'!H25</f>
        <v>-0.80000000000000071</v>
      </c>
      <c r="S25" s="352">
        <f>I25-'[36]ІІ. Розр. з бюджетом'!I25</f>
        <v>-0.70000000000000284</v>
      </c>
      <c r="T25" s="352">
        <f>J25-'[36]ІІ. Розр. з бюджетом'!J25</f>
        <v>-0.70000000000000284</v>
      </c>
    </row>
    <row r="26" spans="1:20" ht="35.25" customHeight="1">
      <c r="A26" s="61" t="s">
        <v>290</v>
      </c>
      <c r="B26" s="59">
        <v>2117</v>
      </c>
      <c r="C26" s="119"/>
      <c r="D26" s="119"/>
      <c r="E26" s="119"/>
      <c r="F26" s="119">
        <f t="shared" si="0"/>
        <v>0</v>
      </c>
      <c r="G26" s="119"/>
      <c r="H26" s="119"/>
      <c r="I26" s="119"/>
      <c r="J26" s="119"/>
      <c r="M26" s="352">
        <f>C26-'[36]ІІ. Розр. з бюджетом'!C26</f>
        <v>0</v>
      </c>
      <c r="N26" s="352">
        <f>D26-'[36]ІІ. Розр. з бюджетом'!D26</f>
        <v>0</v>
      </c>
      <c r="O26" s="352">
        <f>E26-'[36]ІІ. Розр. з бюджетом'!E26</f>
        <v>0</v>
      </c>
      <c r="P26" s="352">
        <f>F26-'[36]ІІ. Розр. з бюджетом'!F26</f>
        <v>0</v>
      </c>
      <c r="Q26" s="352">
        <f>G26-'[36]ІІ. Розр. з бюджетом'!G26</f>
        <v>0</v>
      </c>
      <c r="R26" s="352">
        <f>H26-'[36]ІІ. Розр. з бюджетом'!H26</f>
        <v>0</v>
      </c>
      <c r="S26" s="352">
        <f>I26-'[36]ІІ. Розр. з бюджетом'!I26</f>
        <v>0</v>
      </c>
      <c r="T26" s="352">
        <f>J26-'[36]ІІ. Розр. з бюджетом'!J26</f>
        <v>0</v>
      </c>
    </row>
    <row r="27" spans="1:20" ht="54" customHeight="1">
      <c r="A27" s="63" t="s">
        <v>379</v>
      </c>
      <c r="B27" s="69">
        <v>2120</v>
      </c>
      <c r="C27" s="121">
        <f>SUM(C28:C35)</f>
        <v>904.2</v>
      </c>
      <c r="D27" s="121">
        <f>SUM(D28:D35)</f>
        <v>850.2</v>
      </c>
      <c r="E27" s="121">
        <f>SUM(E28:E35)</f>
        <v>850.2</v>
      </c>
      <c r="F27" s="121">
        <f>SUM(G27:J27)</f>
        <v>1146</v>
      </c>
      <c r="G27" s="121">
        <f>SUM(G29:G35)</f>
        <v>286.5</v>
      </c>
      <c r="H27" s="121">
        <f>SUM(H29:H35)</f>
        <v>286.5</v>
      </c>
      <c r="I27" s="121">
        <f>SUM(I29:I35)</f>
        <v>286.5</v>
      </c>
      <c r="J27" s="121">
        <f>SUM(J29:J35)</f>
        <v>286.5</v>
      </c>
      <c r="M27" s="352">
        <f>C27-'[36]ІІ. Розр. з бюджетом'!C27</f>
        <v>58</v>
      </c>
      <c r="N27" s="352">
        <f>D27-'[36]ІІ. Розр. з бюджетом'!D27</f>
        <v>-50.199999999999932</v>
      </c>
      <c r="O27" s="352">
        <f>E27-'[36]ІІ. Розр. з бюджетом'!E27</f>
        <v>-50.199999999999932</v>
      </c>
      <c r="P27" s="352">
        <f>F27-'[36]ІІ. Розр. з бюджетом'!F27</f>
        <v>-37.7199999999998</v>
      </c>
      <c r="Q27" s="352">
        <f>G27-'[36]ІІ. Розр. з бюджетом'!G27</f>
        <v>-9.4200000000000159</v>
      </c>
      <c r="R27" s="352">
        <f>H27-'[36]ІІ. Розр. з бюджетом'!H27</f>
        <v>-9.3999999999999773</v>
      </c>
      <c r="S27" s="352">
        <f>I27-'[36]ІІ. Розр. з бюджетом'!I27</f>
        <v>-9.3999999999999773</v>
      </c>
      <c r="T27" s="352">
        <f>J27-'[36]ІІ. Розр. з бюджетом'!J27</f>
        <v>-9.5</v>
      </c>
    </row>
    <row r="28" spans="1:20" ht="31.5" customHeight="1">
      <c r="A28" s="64" t="s">
        <v>265</v>
      </c>
      <c r="B28" s="59">
        <v>2121</v>
      </c>
      <c r="C28" s="119"/>
      <c r="D28" s="119"/>
      <c r="E28" s="119"/>
      <c r="F28" s="119">
        <f t="shared" si="0"/>
        <v>0</v>
      </c>
      <c r="G28" s="119"/>
      <c r="H28" s="119"/>
      <c r="I28" s="119"/>
      <c r="J28" s="119"/>
      <c r="M28" s="352">
        <f>C28-'[36]ІІ. Розр. з бюджетом'!C28</f>
        <v>0</v>
      </c>
      <c r="N28" s="352">
        <f>D28-'[36]ІІ. Розр. з бюджетом'!D28</f>
        <v>0</v>
      </c>
      <c r="O28" s="352">
        <f>E28-'[36]ІІ. Розр. з бюджетом'!E28</f>
        <v>0</v>
      </c>
      <c r="P28" s="352">
        <f>F28-'[36]ІІ. Розр. з бюджетом'!F28</f>
        <v>0</v>
      </c>
      <c r="Q28" s="352">
        <f>G28-'[36]ІІ. Розр. з бюджетом'!G28</f>
        <v>0</v>
      </c>
      <c r="R28" s="352">
        <f>H28-'[36]ІІ. Розр. з бюджетом'!H28</f>
        <v>0</v>
      </c>
      <c r="S28" s="352">
        <f>I28-'[36]ІІ. Розр. з бюджетом'!I28</f>
        <v>0</v>
      </c>
      <c r="T28" s="352">
        <f>J28-'[36]ІІ. Розр. з бюджетом'!J28</f>
        <v>0</v>
      </c>
    </row>
    <row r="29" spans="1:20" ht="35.25" customHeight="1">
      <c r="A29" s="61" t="s">
        <v>74</v>
      </c>
      <c r="B29" s="59">
        <v>2122</v>
      </c>
      <c r="C29" s="119">
        <v>904.2</v>
      </c>
      <c r="D29" s="119">
        <v>850.2</v>
      </c>
      <c r="E29" s="119">
        <v>850.2</v>
      </c>
      <c r="F29" s="119">
        <f t="shared" si="0"/>
        <v>1146</v>
      </c>
      <c r="G29" s="119">
        <f ca="1">ROUND('I. Фін результат'!G91*18%,1)</f>
        <v>286.5</v>
      </c>
      <c r="H29" s="119">
        <f ca="1">ROUND('I. Фін результат'!H91*18%,1)</f>
        <v>286.5</v>
      </c>
      <c r="I29" s="119">
        <f ca="1">ROUND('I. Фін результат'!I91*18%,1)</f>
        <v>286.5</v>
      </c>
      <c r="J29" s="119">
        <f ca="1">ROUND('I. Фін результат'!J91*18%,1)</f>
        <v>286.5</v>
      </c>
      <c r="M29" s="352">
        <f>C29-'[36]ІІ. Розр. з бюджетом'!C29</f>
        <v>58</v>
      </c>
      <c r="N29" s="352">
        <f>D29-'[36]ІІ. Розр. з бюджетом'!D29</f>
        <v>-50.199999999999932</v>
      </c>
      <c r="O29" s="352">
        <f>E29-'[36]ІІ. Розр. з бюджетом'!E29</f>
        <v>-50.199999999999932</v>
      </c>
      <c r="P29" s="352">
        <f>F29-'[36]ІІ. Розр. з бюджетом'!F29</f>
        <v>-37.7199999999998</v>
      </c>
      <c r="Q29" s="352">
        <f>G29-'[36]ІІ. Розр. з бюджетом'!G29</f>
        <v>-9.4200000000000159</v>
      </c>
      <c r="R29" s="352">
        <f>H29-'[36]ІІ. Розр. з бюджетом'!H29</f>
        <v>-9.3999999999999773</v>
      </c>
      <c r="S29" s="352">
        <f>I29-'[36]ІІ. Розр. з бюджетом'!I29</f>
        <v>-9.3999999999999773</v>
      </c>
      <c r="T29" s="352">
        <f>J29-'[36]ІІ. Розр. з бюджетом'!J29</f>
        <v>-9.5</v>
      </c>
    </row>
    <row r="30" spans="1:20" ht="30.75" customHeight="1">
      <c r="A30" s="61" t="s">
        <v>75</v>
      </c>
      <c r="B30" s="59">
        <v>2123</v>
      </c>
      <c r="C30" s="119"/>
      <c r="D30" s="119"/>
      <c r="E30" s="119"/>
      <c r="F30" s="119">
        <f t="shared" si="0"/>
        <v>0</v>
      </c>
      <c r="G30" s="119"/>
      <c r="H30" s="119"/>
      <c r="I30" s="119"/>
      <c r="J30" s="119"/>
      <c r="M30" s="352">
        <f>C30-'[36]ІІ. Розр. з бюджетом'!C30</f>
        <v>0</v>
      </c>
      <c r="N30" s="352">
        <f>D30-'[36]ІІ. Розр. з бюджетом'!D30</f>
        <v>0</v>
      </c>
      <c r="O30" s="352">
        <f>E30-'[36]ІІ. Розр. з бюджетом'!E30</f>
        <v>0</v>
      </c>
      <c r="P30" s="352">
        <f>F30-'[36]ІІ. Розр. з бюджетом'!F30</f>
        <v>0</v>
      </c>
      <c r="Q30" s="352">
        <f>G30-'[36]ІІ. Розр. з бюджетом'!G30</f>
        <v>0</v>
      </c>
      <c r="R30" s="352">
        <f>H30-'[36]ІІ. Розр. з бюджетом'!H30</f>
        <v>0</v>
      </c>
      <c r="S30" s="352">
        <f>I30-'[36]ІІ. Розр. з бюджетом'!I30</f>
        <v>0</v>
      </c>
      <c r="T30" s="352">
        <f>J30-'[36]ІІ. Розр. з бюджетом'!J30</f>
        <v>0</v>
      </c>
    </row>
    <row r="31" spans="1:20" ht="32.25" customHeight="1">
      <c r="A31" s="61" t="s">
        <v>296</v>
      </c>
      <c r="B31" s="59">
        <v>2124</v>
      </c>
      <c r="C31" s="119"/>
      <c r="D31" s="119"/>
      <c r="E31" s="119"/>
      <c r="F31" s="119">
        <f t="shared" si="0"/>
        <v>0</v>
      </c>
      <c r="G31" s="119"/>
      <c r="H31" s="119"/>
      <c r="I31" s="119"/>
      <c r="J31" s="119"/>
      <c r="M31" s="352">
        <f>C31-'[36]ІІ. Розр. з бюджетом'!C31</f>
        <v>0</v>
      </c>
      <c r="N31" s="352">
        <f>D31-'[36]ІІ. Розр. з бюджетом'!D31</f>
        <v>0</v>
      </c>
      <c r="O31" s="352">
        <f>E31-'[36]ІІ. Розр. з бюджетом'!E31</f>
        <v>0</v>
      </c>
      <c r="P31" s="352">
        <f>F31-'[36]ІІ. Розр. з бюджетом'!F31</f>
        <v>0</v>
      </c>
      <c r="Q31" s="352">
        <f>G31-'[36]ІІ. Розр. з бюджетом'!G31</f>
        <v>0</v>
      </c>
      <c r="R31" s="352">
        <f>H31-'[36]ІІ. Розр. з бюджетом'!H31</f>
        <v>0</v>
      </c>
      <c r="S31" s="352">
        <f>I31-'[36]ІІ. Розр. з бюджетом'!I31</f>
        <v>0</v>
      </c>
      <c r="T31" s="352">
        <f>J31-'[36]ІІ. Розр. з бюджетом'!J31</f>
        <v>0</v>
      </c>
    </row>
    <row r="32" spans="1:20" ht="32.25" customHeight="1">
      <c r="A32" s="61" t="s">
        <v>297</v>
      </c>
      <c r="B32" s="59">
        <v>2125</v>
      </c>
      <c r="C32" s="119"/>
      <c r="D32" s="119"/>
      <c r="E32" s="119"/>
      <c r="F32" s="119">
        <f t="shared" si="0"/>
        <v>0</v>
      </c>
      <c r="G32" s="119"/>
      <c r="H32" s="119"/>
      <c r="I32" s="119"/>
      <c r="J32" s="119"/>
      <c r="M32" s="352">
        <f>C32-'[36]ІІ. Розр. з бюджетом'!C32</f>
        <v>0</v>
      </c>
      <c r="N32" s="352">
        <f>D32-'[36]ІІ. Розр. з бюджетом'!D32</f>
        <v>0</v>
      </c>
      <c r="O32" s="352">
        <f>E32-'[36]ІІ. Розр. з бюджетом'!E32</f>
        <v>0</v>
      </c>
      <c r="P32" s="352">
        <f>F32-'[36]ІІ. Розр. з бюджетом'!F32</f>
        <v>0</v>
      </c>
      <c r="Q32" s="352">
        <f>G32-'[36]ІІ. Розр. з бюджетом'!G32</f>
        <v>0</v>
      </c>
      <c r="R32" s="352">
        <f>H32-'[36]ІІ. Розр. з бюджетом'!H32</f>
        <v>0</v>
      </c>
      <c r="S32" s="352">
        <f>I32-'[36]ІІ. Розр. з бюджетом'!I32</f>
        <v>0</v>
      </c>
      <c r="T32" s="352">
        <f>J32-'[36]ІІ. Розр. з бюджетом'!J32</f>
        <v>0</v>
      </c>
    </row>
    <row r="33" spans="1:20" ht="72.75" customHeight="1">
      <c r="A33" s="329" t="s">
        <v>487</v>
      </c>
      <c r="B33" s="59">
        <v>2126</v>
      </c>
      <c r="C33" s="119"/>
      <c r="D33" s="119"/>
      <c r="E33" s="119"/>
      <c r="F33" s="119"/>
      <c r="G33" s="119"/>
      <c r="H33" s="119"/>
      <c r="I33" s="119"/>
      <c r="J33" s="119"/>
      <c r="M33" s="352">
        <f>C33-'[36]ІІ. Розр. з бюджетом'!C33</f>
        <v>0</v>
      </c>
      <c r="N33" s="352">
        <f>D33-'[36]ІІ. Розр. з бюджетом'!D33</f>
        <v>0</v>
      </c>
      <c r="O33" s="352">
        <f>E33-'[36]ІІ. Розр. з бюджетом'!E33</f>
        <v>0</v>
      </c>
      <c r="P33" s="352">
        <f>F33-'[36]ІІ. Розр. з бюджетом'!F33</f>
        <v>0</v>
      </c>
      <c r="Q33" s="352">
        <f>G33-'[36]ІІ. Розр. з бюджетом'!G33</f>
        <v>0</v>
      </c>
      <c r="R33" s="352">
        <f>H33-'[36]ІІ. Розр. з бюджетом'!H33</f>
        <v>0</v>
      </c>
      <c r="S33" s="352">
        <f>I33-'[36]ІІ. Розр. з бюджетом'!I33</f>
        <v>0</v>
      </c>
      <c r="T33" s="352">
        <f>J33-'[36]ІІ. Розр. з бюджетом'!J33</f>
        <v>0</v>
      </c>
    </row>
    <row r="34" spans="1:20" ht="36.75" customHeight="1">
      <c r="A34" s="61" t="s">
        <v>304</v>
      </c>
      <c r="B34" s="59">
        <v>2127</v>
      </c>
      <c r="C34" s="119"/>
      <c r="D34" s="119"/>
      <c r="E34" s="119"/>
      <c r="F34" s="119">
        <f t="shared" si="0"/>
        <v>0</v>
      </c>
      <c r="G34" s="119"/>
      <c r="H34" s="119"/>
      <c r="I34" s="119"/>
      <c r="J34" s="119"/>
      <c r="M34" s="352">
        <f>C34-'[36]ІІ. Розр. з бюджетом'!C34</f>
        <v>0</v>
      </c>
      <c r="N34" s="352">
        <f>D34-'[36]ІІ. Розр. з бюджетом'!D34</f>
        <v>0</v>
      </c>
      <c r="O34" s="352">
        <f>E34-'[36]ІІ. Розр. з бюджетом'!E34</f>
        <v>0</v>
      </c>
      <c r="P34" s="352">
        <f>F34-'[36]ІІ. Розр. з бюджетом'!F34</f>
        <v>0</v>
      </c>
      <c r="Q34" s="352">
        <f>G34-'[36]ІІ. Розр. з бюджетом'!G34</f>
        <v>0</v>
      </c>
      <c r="R34" s="352">
        <f>H34-'[36]ІІ. Розр. з бюджетом'!H34</f>
        <v>0</v>
      </c>
      <c r="S34" s="352">
        <f>I34-'[36]ІІ. Розр. з бюджетом'!I34</f>
        <v>0</v>
      </c>
      <c r="T34" s="352">
        <f>J34-'[36]ІІ. Розр. з бюджетом'!J34</f>
        <v>0</v>
      </c>
    </row>
    <row r="35" spans="1:20" ht="39.75" customHeight="1">
      <c r="A35" s="61" t="s">
        <v>290</v>
      </c>
      <c r="B35" s="59">
        <v>2128</v>
      </c>
      <c r="C35" s="119"/>
      <c r="D35" s="119"/>
      <c r="E35" s="119"/>
      <c r="F35" s="119">
        <f t="shared" si="0"/>
        <v>0</v>
      </c>
      <c r="G35" s="119"/>
      <c r="H35" s="119"/>
      <c r="I35" s="119"/>
      <c r="J35" s="119"/>
      <c r="M35" s="352">
        <f>C35-'[36]ІІ. Розр. з бюджетом'!C35</f>
        <v>0</v>
      </c>
      <c r="N35" s="352">
        <f>D35-'[36]ІІ. Розр. з бюджетом'!D35</f>
        <v>0</v>
      </c>
      <c r="O35" s="352">
        <f>E35-'[36]ІІ. Розр. з бюджетом'!E35</f>
        <v>0</v>
      </c>
      <c r="P35" s="352">
        <f>F35-'[36]ІІ. Розр. з бюджетом'!F35</f>
        <v>0</v>
      </c>
      <c r="Q35" s="352">
        <f>G35-'[36]ІІ. Розр. з бюджетом'!G35</f>
        <v>0</v>
      </c>
      <c r="R35" s="352">
        <f>H35-'[36]ІІ. Розр. з бюджетом'!H35</f>
        <v>0</v>
      </c>
      <c r="S35" s="352">
        <f>I35-'[36]ІІ. Розр. з бюджетом'!I35</f>
        <v>0</v>
      </c>
      <c r="T35" s="352">
        <f>J35-'[36]ІІ. Розр. з бюджетом'!J35</f>
        <v>0</v>
      </c>
    </row>
    <row r="36" spans="1:20" s="86" customFormat="1" ht="56.25" customHeight="1">
      <c r="A36" s="63" t="s">
        <v>380</v>
      </c>
      <c r="B36" s="87">
        <v>2130</v>
      </c>
      <c r="C36" s="121">
        <f>SUM(C37:C39)</f>
        <v>1105.0999999999999</v>
      </c>
      <c r="D36" s="121">
        <f>SUM(D37:D39)</f>
        <v>1038.9000000000001</v>
      </c>
      <c r="E36" s="121">
        <f>SUM(E37:E39)</f>
        <v>1038.9000000000001</v>
      </c>
      <c r="F36" s="121">
        <f t="shared" si="0"/>
        <v>1400.8</v>
      </c>
      <c r="G36" s="121">
        <f>SUM(G37:G39)</f>
        <v>350.2</v>
      </c>
      <c r="H36" s="121">
        <f>SUM(H37:H39)</f>
        <v>350.2</v>
      </c>
      <c r="I36" s="121">
        <f>SUM(I37:I39)</f>
        <v>350.2</v>
      </c>
      <c r="J36" s="121">
        <f>SUM(J37:J39)</f>
        <v>350.2</v>
      </c>
      <c r="K36" s="79"/>
      <c r="M36" s="352">
        <f>C36-'[36]ІІ. Розр. з бюджетом'!C36</f>
        <v>63.699999999999818</v>
      </c>
      <c r="N36" s="352">
        <f>D36-'[36]ІІ. Розр. з бюджетом'!D36</f>
        <v>-61.5</v>
      </c>
      <c r="O36" s="352">
        <f>E36-'[36]ІІ. Розр. з бюджетом'!E36</f>
        <v>-61.5</v>
      </c>
      <c r="P36" s="352">
        <f>F36-'[36]ІІ. Розр. з бюджетом'!F36</f>
        <v>-45.899999999999864</v>
      </c>
      <c r="Q36" s="352">
        <f>G36-'[36]ІІ. Розр. з бюджетом'!G36</f>
        <v>-11.5</v>
      </c>
      <c r="R36" s="352">
        <f>H36-'[36]ІІ. Розр. з бюджетом'!H36</f>
        <v>-11.5</v>
      </c>
      <c r="S36" s="352">
        <f>I36-'[36]ІІ. Розр. з бюджетом'!I36</f>
        <v>-11.5</v>
      </c>
      <c r="T36" s="352">
        <f>J36-'[36]ІІ. Розр. з бюджетом'!J36</f>
        <v>-11.400000000000034</v>
      </c>
    </row>
    <row r="37" spans="1:20" ht="32.25" customHeight="1">
      <c r="A37" s="61" t="s">
        <v>291</v>
      </c>
      <c r="B37" s="59">
        <v>2131</v>
      </c>
      <c r="C37" s="119"/>
      <c r="D37" s="119"/>
      <c r="E37" s="119"/>
      <c r="F37" s="119">
        <f t="shared" si="0"/>
        <v>0</v>
      </c>
      <c r="G37" s="119"/>
      <c r="H37" s="119"/>
      <c r="I37" s="119"/>
      <c r="J37" s="119"/>
      <c r="M37" s="352">
        <f>C37-'[36]ІІ. Розр. з бюджетом'!C37</f>
        <v>0</v>
      </c>
      <c r="N37" s="352">
        <f>D37-'[36]ІІ. Розр. з бюджетом'!D37</f>
        <v>0</v>
      </c>
      <c r="O37" s="352">
        <f>E37-'[36]ІІ. Розр. з бюджетом'!E37</f>
        <v>0</v>
      </c>
      <c r="P37" s="352">
        <f>F37-'[36]ІІ. Розр. з бюджетом'!F37</f>
        <v>0</v>
      </c>
      <c r="Q37" s="352">
        <f>G37-'[36]ІІ. Розр. з бюджетом'!G37</f>
        <v>0</v>
      </c>
      <c r="R37" s="352">
        <f>H37-'[36]ІІ. Розр. з бюджетом'!H37</f>
        <v>0</v>
      </c>
      <c r="S37" s="352">
        <f>I37-'[36]ІІ. Розр. з бюджетом'!I37</f>
        <v>0</v>
      </c>
      <c r="T37" s="352">
        <f>J37-'[36]ІІ. Розр. з бюджетом'!J37</f>
        <v>0</v>
      </c>
    </row>
    <row r="38" spans="1:20" ht="39.75" customHeight="1">
      <c r="A38" s="61" t="s">
        <v>292</v>
      </c>
      <c r="B38" s="59">
        <v>2132</v>
      </c>
      <c r="C38" s="119">
        <v>1105.0999999999999</v>
      </c>
      <c r="D38" s="119">
        <v>1038.9000000000001</v>
      </c>
      <c r="E38" s="119">
        <v>1038.9000000000001</v>
      </c>
      <c r="F38" s="119">
        <f t="shared" si="0"/>
        <v>1400.8</v>
      </c>
      <c r="G38" s="119">
        <v>350.2</v>
      </c>
      <c r="H38" s="119">
        <v>350.2</v>
      </c>
      <c r="I38" s="119">
        <v>350.2</v>
      </c>
      <c r="J38" s="119">
        <v>350.2</v>
      </c>
      <c r="M38" s="352">
        <f>C38-'[36]ІІ. Розр. з бюджетом'!C38</f>
        <v>63.699999999999818</v>
      </c>
      <c r="N38" s="352">
        <f>D38-'[36]ІІ. Розр. з бюджетом'!D38</f>
        <v>-61.5</v>
      </c>
      <c r="O38" s="352">
        <f>E38-'[36]ІІ. Розр. з бюджетом'!E38</f>
        <v>-61.5</v>
      </c>
      <c r="P38" s="352">
        <f>F38-'[36]ІІ. Розр. з бюджетом'!F38</f>
        <v>-45.899999999999864</v>
      </c>
      <c r="Q38" s="352">
        <f>G38-'[36]ІІ. Розр. з бюджетом'!G38</f>
        <v>-11.5</v>
      </c>
      <c r="R38" s="352">
        <f>H38-'[36]ІІ. Розр. з бюджетом'!H38</f>
        <v>-11.5</v>
      </c>
      <c r="S38" s="352">
        <f>I38-'[36]ІІ. Розр. з бюджетом'!I38</f>
        <v>-11.5</v>
      </c>
      <c r="T38" s="352">
        <f>J38-'[36]ІІ. Розр. з бюджетом'!J38</f>
        <v>-11.400000000000034</v>
      </c>
    </row>
    <row r="39" spans="1:20" ht="33.75" customHeight="1">
      <c r="A39" s="61" t="s">
        <v>293</v>
      </c>
      <c r="B39" s="59">
        <v>2133</v>
      </c>
      <c r="C39" s="119"/>
      <c r="D39" s="119"/>
      <c r="E39" s="119"/>
      <c r="F39" s="119">
        <f t="shared" si="0"/>
        <v>0</v>
      </c>
      <c r="G39" s="119"/>
      <c r="H39" s="119"/>
      <c r="I39" s="119"/>
      <c r="J39" s="119"/>
      <c r="M39" s="352">
        <f>C39-'[36]ІІ. Розр. з бюджетом'!C39</f>
        <v>0</v>
      </c>
      <c r="N39" s="352">
        <f>D39-'[36]ІІ. Розр. з бюджетом'!D39</f>
        <v>0</v>
      </c>
      <c r="O39" s="352">
        <f>E39-'[36]ІІ. Розр. з бюджетом'!E39</f>
        <v>0</v>
      </c>
      <c r="P39" s="352">
        <f>F39-'[36]ІІ. Розр. з бюджетом'!F39</f>
        <v>0</v>
      </c>
      <c r="Q39" s="352">
        <f>G39-'[36]ІІ. Розр. з бюджетом'!G39</f>
        <v>0</v>
      </c>
      <c r="R39" s="352">
        <f>H39-'[36]ІІ. Розр. з бюджетом'!H39</f>
        <v>0</v>
      </c>
      <c r="S39" s="352">
        <f>I39-'[36]ІІ. Розр. з бюджетом'!I39</f>
        <v>0</v>
      </c>
      <c r="T39" s="352">
        <f>J39-'[36]ІІ. Розр. з бюджетом'!J39</f>
        <v>0</v>
      </c>
    </row>
    <row r="40" spans="1:20" s="85" customFormat="1" ht="32.25" customHeight="1">
      <c r="A40" s="63" t="s">
        <v>294</v>
      </c>
      <c r="B40" s="87">
        <v>2140</v>
      </c>
      <c r="C40" s="121">
        <f>SUM(C41,C42)</f>
        <v>0</v>
      </c>
      <c r="D40" s="121">
        <f>SUM(D41,D42)</f>
        <v>0</v>
      </c>
      <c r="E40" s="121">
        <f>SUM(E41,E42)</f>
        <v>0</v>
      </c>
      <c r="F40" s="121">
        <f>SUM(G40:J40)</f>
        <v>0</v>
      </c>
      <c r="G40" s="121">
        <f>SUM(G41,G42)</f>
        <v>0</v>
      </c>
      <c r="H40" s="121">
        <f>SUM(H41,H42)</f>
        <v>0</v>
      </c>
      <c r="I40" s="121">
        <f>SUM(I41,I42)</f>
        <v>0</v>
      </c>
      <c r="J40" s="121">
        <f>SUM(J41,J42)</f>
        <v>0</v>
      </c>
      <c r="M40" s="352">
        <f>C40-'[36]ІІ. Розр. з бюджетом'!C40</f>
        <v>0</v>
      </c>
      <c r="N40" s="352">
        <f>D40-'[36]ІІ. Розр. з бюджетом'!D40</f>
        <v>0</v>
      </c>
      <c r="O40" s="352">
        <f>E40-'[36]ІІ. Розр. з бюджетом'!E40</f>
        <v>0</v>
      </c>
      <c r="P40" s="352">
        <f>F40-'[36]ІІ. Розр. з бюджетом'!F40</f>
        <v>0</v>
      </c>
      <c r="Q40" s="352">
        <f>G40-'[36]ІІ. Розр. з бюджетом'!G40</f>
        <v>0</v>
      </c>
      <c r="R40" s="352">
        <f>H40-'[36]ІІ. Розр. з бюджетом'!H40</f>
        <v>0</v>
      </c>
      <c r="S40" s="352">
        <f>I40-'[36]ІІ. Розр. з бюджетом'!I40</f>
        <v>0</v>
      </c>
      <c r="T40" s="352">
        <f>J40-'[36]ІІ. Розр. з бюджетом'!J40</f>
        <v>0</v>
      </c>
    </row>
    <row r="41" spans="1:20" ht="66.75" customHeight="1">
      <c r="A41" s="64" t="s">
        <v>256</v>
      </c>
      <c r="B41" s="65">
        <v>2141</v>
      </c>
      <c r="C41" s="119"/>
      <c r="D41" s="119"/>
      <c r="E41" s="119"/>
      <c r="F41" s="119">
        <f t="shared" si="0"/>
        <v>0</v>
      </c>
      <c r="G41" s="119"/>
      <c r="H41" s="119"/>
      <c r="I41" s="119"/>
      <c r="J41" s="119"/>
      <c r="M41" s="352">
        <f>C41-'[36]ІІ. Розр. з бюджетом'!C41</f>
        <v>0</v>
      </c>
      <c r="N41" s="352">
        <f>D41-'[36]ІІ. Розр. з бюджетом'!D41</f>
        <v>0</v>
      </c>
      <c r="O41" s="352">
        <f>E41-'[36]ІІ. Розр. з бюджетом'!E41</f>
        <v>0</v>
      </c>
      <c r="P41" s="352">
        <f>F41-'[36]ІІ. Розр. з бюджетом'!F41</f>
        <v>0</v>
      </c>
      <c r="Q41" s="352">
        <f>G41-'[36]ІІ. Розр. з бюджетом'!G41</f>
        <v>0</v>
      </c>
      <c r="R41" s="352">
        <f>H41-'[36]ІІ. Розр. з бюджетом'!H41</f>
        <v>0</v>
      </c>
      <c r="S41" s="352">
        <f>I41-'[36]ІІ. Розр. з бюджетом'!I41</f>
        <v>0</v>
      </c>
      <c r="T41" s="352">
        <f>J41-'[36]ІІ. Розр. з бюджетом'!J41</f>
        <v>0</v>
      </c>
    </row>
    <row r="42" spans="1:20" ht="39" customHeight="1">
      <c r="A42" s="64" t="s">
        <v>295</v>
      </c>
      <c r="B42" s="65">
        <v>2142</v>
      </c>
      <c r="C42" s="119"/>
      <c r="D42" s="119"/>
      <c r="E42" s="119"/>
      <c r="F42" s="119">
        <f t="shared" si="0"/>
        <v>0</v>
      </c>
      <c r="G42" s="119"/>
      <c r="H42" s="119"/>
      <c r="I42" s="119"/>
      <c r="J42" s="119"/>
      <c r="M42" s="352">
        <f>C42-'[36]ІІ. Розр. з бюджетом'!C42</f>
        <v>0</v>
      </c>
      <c r="N42" s="352">
        <f>D42-'[36]ІІ. Розр. з бюджетом'!D42</f>
        <v>0</v>
      </c>
      <c r="O42" s="352">
        <f>E42-'[36]ІІ. Розр. з бюджетом'!E42</f>
        <v>0</v>
      </c>
      <c r="P42" s="352">
        <f>F42-'[36]ІІ. Розр. з бюджетом'!F42</f>
        <v>0</v>
      </c>
      <c r="Q42" s="352">
        <f>G42-'[36]ІІ. Розр. з бюджетом'!G42</f>
        <v>0</v>
      </c>
      <c r="R42" s="352">
        <f>H42-'[36]ІІ. Розр. з бюджетом'!H42</f>
        <v>0</v>
      </c>
      <c r="S42" s="352">
        <f>I42-'[36]ІІ. Розр. з бюджетом'!I42</f>
        <v>0</v>
      </c>
      <c r="T42" s="352">
        <f>J42-'[36]ІІ. Розр. з бюджетом'!J42</f>
        <v>0</v>
      </c>
    </row>
    <row r="43" spans="1:20" s="85" customFormat="1" ht="39.75" customHeight="1">
      <c r="A43" s="63" t="s">
        <v>345</v>
      </c>
      <c r="B43" s="87">
        <v>2200</v>
      </c>
      <c r="C43" s="121">
        <f>SUM(C19,C27,C36,C40)</f>
        <v>2084.6</v>
      </c>
      <c r="D43" s="121">
        <f>SUM(D19,D27,D36,D40)</f>
        <v>1959.9</v>
      </c>
      <c r="E43" s="121">
        <f>SUM(E19,E27,E36,E40)</f>
        <v>1959.9</v>
      </c>
      <c r="F43" s="121">
        <f t="shared" si="0"/>
        <v>2642.2999999999997</v>
      </c>
      <c r="G43" s="121">
        <f>SUM(G19,G27,G36,G40)</f>
        <v>660.5</v>
      </c>
      <c r="H43" s="121">
        <f>SUM(H19,H27,H36,H40)</f>
        <v>660.59999999999991</v>
      </c>
      <c r="I43" s="121">
        <f>SUM(I19,I27,I36,I40)</f>
        <v>660.59999999999991</v>
      </c>
      <c r="J43" s="121">
        <f>SUM(J19,J27,J36,J40)</f>
        <v>660.59999999999991</v>
      </c>
      <c r="K43" s="79"/>
      <c r="M43" s="352">
        <f>C43-'[36]ІІ. Розр. з бюджетом'!C43</f>
        <v>126.49999999999977</v>
      </c>
      <c r="N43" s="352">
        <f>D43-'[36]ІІ. Розр. з бюджетом'!D43</f>
        <v>-115.90000000000009</v>
      </c>
      <c r="O43" s="352">
        <f>E43-'[36]ІІ. Розр. з бюджетом'!E43</f>
        <v>-115.90000000000009</v>
      </c>
      <c r="P43" s="352">
        <f>F43-'[36]ІІ. Розр. з бюджетом'!F43</f>
        <v>-86.720000000000255</v>
      </c>
      <c r="Q43" s="352">
        <f>G43-'[36]ІІ. Розр. з бюджетом'!G43</f>
        <v>-21.819999999999936</v>
      </c>
      <c r="R43" s="352">
        <f>H43-'[36]ІІ. Розр. з бюджетом'!H43</f>
        <v>-21.700000000000045</v>
      </c>
      <c r="S43" s="352">
        <f>I43-'[36]ІІ. Розр. з бюджетом'!I43</f>
        <v>-21.600000000000136</v>
      </c>
      <c r="T43" s="352">
        <f>J43-'[36]ІІ. Розр. з бюджетом'!J43</f>
        <v>-21.600000000000136</v>
      </c>
    </row>
    <row r="44" spans="1:20" s="85" customFormat="1" ht="20.100000000000001" customHeight="1">
      <c r="A44" s="88"/>
      <c r="B44" s="89"/>
      <c r="C44" s="90"/>
      <c r="D44" s="91"/>
      <c r="E44" s="91"/>
      <c r="F44" s="90"/>
      <c r="G44" s="91"/>
      <c r="H44" s="91"/>
      <c r="I44" s="91"/>
      <c r="J44" s="91"/>
    </row>
    <row r="45" spans="1:20" s="85" customFormat="1" ht="1.5" customHeight="1">
      <c r="A45" s="88"/>
      <c r="B45" s="89"/>
      <c r="C45" s="90"/>
      <c r="D45" s="91"/>
      <c r="E45" s="91"/>
      <c r="F45" s="90"/>
      <c r="G45" s="91"/>
      <c r="H45" s="91"/>
      <c r="I45" s="91"/>
      <c r="J45" s="91"/>
    </row>
    <row r="46" spans="1:20" s="47" customFormat="1" ht="40.5" customHeight="1">
      <c r="A46" s="78" t="s">
        <v>365</v>
      </c>
      <c r="B46" s="76"/>
      <c r="C46" s="432" t="s">
        <v>87</v>
      </c>
      <c r="D46" s="433"/>
      <c r="E46" s="433"/>
      <c r="F46" s="433"/>
      <c r="G46" s="77"/>
      <c r="H46" s="434" t="s">
        <v>503</v>
      </c>
      <c r="I46" s="434"/>
      <c r="J46" s="434"/>
    </row>
    <row r="47" spans="1:20" s="73" customFormat="1" ht="31.5" customHeight="1">
      <c r="A47" s="45" t="s">
        <v>375</v>
      </c>
      <c r="B47" s="46"/>
      <c r="C47" s="426" t="s">
        <v>69</v>
      </c>
      <c r="D47" s="426"/>
      <c r="E47" s="426"/>
      <c r="F47" s="426"/>
      <c r="G47" s="50"/>
      <c r="H47" s="427" t="s">
        <v>84</v>
      </c>
      <c r="I47" s="427"/>
      <c r="J47" s="427"/>
    </row>
    <row r="48" spans="1:20" s="80" customFormat="1">
      <c r="A48" s="92"/>
      <c r="B48" s="89"/>
      <c r="C48" s="89"/>
      <c r="D48" s="89"/>
      <c r="E48" s="89"/>
      <c r="F48" s="93"/>
      <c r="G48" s="93"/>
      <c r="H48" s="93"/>
      <c r="I48" s="93"/>
      <c r="J48" s="93"/>
      <c r="K48" s="79"/>
      <c r="L48" s="79"/>
    </row>
    <row r="49" spans="1:12" s="80" customFormat="1">
      <c r="A49" s="92"/>
      <c r="B49" s="89"/>
      <c r="C49" s="89"/>
      <c r="D49" s="89"/>
      <c r="E49" s="89"/>
      <c r="F49" s="93"/>
      <c r="G49" s="93"/>
      <c r="H49" s="93"/>
      <c r="I49" s="93"/>
      <c r="J49" s="93"/>
      <c r="K49" s="79"/>
      <c r="L49" s="79"/>
    </row>
    <row r="50" spans="1:12" s="80" customFormat="1">
      <c r="A50" s="92"/>
      <c r="B50" s="89" t="s">
        <v>506</v>
      </c>
      <c r="C50" s="344">
        <v>846.16199999999992</v>
      </c>
      <c r="D50" s="344">
        <v>900.30599999999993</v>
      </c>
      <c r="E50" s="344">
        <v>900.30599999999993</v>
      </c>
      <c r="F50" s="345">
        <v>1183.6619999999998</v>
      </c>
      <c r="G50" s="345">
        <v>295.90199999999999</v>
      </c>
      <c r="H50" s="345">
        <v>295.92</v>
      </c>
      <c r="I50" s="345">
        <v>295.92</v>
      </c>
      <c r="J50" s="345">
        <v>295.92</v>
      </c>
      <c r="K50" s="79"/>
      <c r="L50" s="79"/>
    </row>
    <row r="51" spans="1:12" s="80" customFormat="1">
      <c r="A51" s="92"/>
      <c r="B51" s="89" t="s">
        <v>507</v>
      </c>
      <c r="C51" s="344">
        <v>70.513499999999993</v>
      </c>
      <c r="D51" s="344">
        <v>75.025499999999994</v>
      </c>
      <c r="E51" s="344">
        <v>75.025499999999994</v>
      </c>
      <c r="F51" s="345">
        <v>98.638499999999993</v>
      </c>
      <c r="G51" s="345">
        <v>24.6585</v>
      </c>
      <c r="H51" s="345">
        <v>24.66</v>
      </c>
      <c r="I51" s="345">
        <v>24.66</v>
      </c>
      <c r="J51" s="345">
        <v>24.66</v>
      </c>
      <c r="K51" s="79"/>
      <c r="L51" s="79"/>
    </row>
    <row r="52" spans="1:12" s="80" customFormat="1">
      <c r="A52" s="92"/>
      <c r="B52" s="89" t="s">
        <v>509</v>
      </c>
      <c r="C52" s="344">
        <v>1041.4000000000001</v>
      </c>
      <c r="D52" s="344">
        <v>1100.4000000000001</v>
      </c>
      <c r="E52" s="344">
        <v>1100.4000000000001</v>
      </c>
      <c r="F52" s="345">
        <v>1446.6999999999998</v>
      </c>
      <c r="G52" s="345">
        <v>361.7</v>
      </c>
      <c r="H52" s="345">
        <v>361.7</v>
      </c>
      <c r="I52" s="345">
        <v>361.7</v>
      </c>
      <c r="J52" s="345">
        <v>361.6</v>
      </c>
      <c r="K52" s="79"/>
      <c r="L52" s="79"/>
    </row>
    <row r="53" spans="1:12" s="80" customFormat="1">
      <c r="A53" s="92"/>
      <c r="B53" s="89"/>
      <c r="C53" s="89"/>
      <c r="D53" s="89"/>
      <c r="E53" s="89"/>
      <c r="F53" s="93"/>
      <c r="G53" s="93"/>
      <c r="H53" s="93"/>
      <c r="I53" s="93"/>
      <c r="J53" s="93"/>
      <c r="K53" s="79"/>
      <c r="L53" s="79"/>
    </row>
    <row r="54" spans="1:12" s="80" customFormat="1">
      <c r="A54" s="92"/>
      <c r="B54" s="89"/>
      <c r="C54" s="89"/>
      <c r="D54" s="89"/>
      <c r="E54" s="89"/>
      <c r="F54" s="93"/>
      <c r="G54" s="93"/>
      <c r="H54" s="93"/>
      <c r="I54" s="93"/>
      <c r="J54" s="93"/>
      <c r="K54" s="79"/>
      <c r="L54" s="79"/>
    </row>
    <row r="55" spans="1:12" s="80" customFormat="1">
      <c r="A55" s="92"/>
      <c r="B55" s="89"/>
      <c r="C55" s="346">
        <f>C50-C29</f>
        <v>-58.038000000000125</v>
      </c>
      <c r="D55" s="346">
        <f t="shared" ref="D55:J55" si="1">D50-D29</f>
        <v>50.105999999999881</v>
      </c>
      <c r="E55" s="346">
        <f t="shared" si="1"/>
        <v>50.105999999999881</v>
      </c>
      <c r="F55" s="346">
        <f t="shared" si="1"/>
        <v>37.661999999999807</v>
      </c>
      <c r="G55" s="346">
        <f t="shared" si="1"/>
        <v>9.4019999999999868</v>
      </c>
      <c r="H55" s="346">
        <f t="shared" si="1"/>
        <v>9.4200000000000159</v>
      </c>
      <c r="I55" s="346">
        <f t="shared" si="1"/>
        <v>9.4200000000000159</v>
      </c>
      <c r="J55" s="346">
        <f t="shared" si="1"/>
        <v>9.4200000000000159</v>
      </c>
      <c r="K55" s="79"/>
      <c r="L55" s="79"/>
    </row>
    <row r="56" spans="1:12" s="80" customFormat="1">
      <c r="A56" s="92"/>
      <c r="B56" s="89"/>
      <c r="C56" s="346">
        <f>C51-C25</f>
        <v>-4.7865000000000038</v>
      </c>
      <c r="D56" s="346">
        <f t="shared" ref="D56:J56" si="2">D51-D25</f>
        <v>4.2254999999999967</v>
      </c>
      <c r="E56" s="346">
        <f t="shared" si="2"/>
        <v>4.2254999999999967</v>
      </c>
      <c r="F56" s="346">
        <f t="shared" si="2"/>
        <v>3.1384999999999934</v>
      </c>
      <c r="G56" s="346">
        <f t="shared" si="2"/>
        <v>0.85849999999999937</v>
      </c>
      <c r="H56" s="346">
        <f t="shared" si="2"/>
        <v>0.76000000000000156</v>
      </c>
      <c r="I56" s="346">
        <f t="shared" si="2"/>
        <v>0.76000000000000156</v>
      </c>
      <c r="J56" s="346">
        <f t="shared" si="2"/>
        <v>0.76000000000000156</v>
      </c>
      <c r="K56" s="79"/>
      <c r="L56" s="79"/>
    </row>
    <row r="57" spans="1:12" s="80" customFormat="1">
      <c r="A57" s="92"/>
      <c r="B57" s="89"/>
      <c r="C57" s="346">
        <f>C52-C38</f>
        <v>-63.699999999999818</v>
      </c>
      <c r="D57" s="346">
        <f t="shared" ref="D57:J57" si="3">D52-D38</f>
        <v>61.5</v>
      </c>
      <c r="E57" s="346">
        <f t="shared" si="3"/>
        <v>61.5</v>
      </c>
      <c r="F57" s="346">
        <f t="shared" si="3"/>
        <v>45.899999999999864</v>
      </c>
      <c r="G57" s="346">
        <f t="shared" si="3"/>
        <v>11.5</v>
      </c>
      <c r="H57" s="346">
        <f t="shared" si="3"/>
        <v>11.5</v>
      </c>
      <c r="I57" s="346">
        <f t="shared" si="3"/>
        <v>11.5</v>
      </c>
      <c r="J57" s="346">
        <f t="shared" si="3"/>
        <v>11.400000000000034</v>
      </c>
      <c r="K57" s="79"/>
      <c r="L57" s="79"/>
    </row>
    <row r="58" spans="1:12" s="80" customFormat="1">
      <c r="A58" s="92"/>
      <c r="B58" s="89"/>
      <c r="C58" s="89"/>
      <c r="D58" s="89"/>
      <c r="E58" s="89"/>
      <c r="F58" s="93"/>
      <c r="G58" s="93"/>
      <c r="H58" s="93"/>
      <c r="I58" s="93"/>
      <c r="J58" s="93"/>
      <c r="K58" s="79"/>
      <c r="L58" s="79"/>
    </row>
    <row r="59" spans="1:12" s="80" customFormat="1">
      <c r="A59" s="92"/>
      <c r="B59" s="89"/>
      <c r="C59" s="89"/>
      <c r="D59" s="89"/>
      <c r="E59" s="89"/>
      <c r="F59" s="93"/>
      <c r="G59" s="93"/>
      <c r="H59" s="93"/>
      <c r="I59" s="93"/>
      <c r="J59" s="93"/>
      <c r="K59" s="79"/>
      <c r="L59" s="79"/>
    </row>
    <row r="60" spans="1:12" s="80" customFormat="1">
      <c r="A60" s="92"/>
      <c r="B60" s="89"/>
      <c r="C60" s="89"/>
      <c r="D60" s="89"/>
      <c r="E60" s="89"/>
      <c r="F60" s="93"/>
      <c r="G60" s="93"/>
      <c r="H60" s="93"/>
      <c r="I60" s="93"/>
      <c r="J60" s="93"/>
      <c r="K60" s="79"/>
      <c r="L60" s="79"/>
    </row>
    <row r="61" spans="1:12" s="80" customFormat="1">
      <c r="A61" s="92"/>
      <c r="B61" s="89"/>
      <c r="C61" s="89"/>
      <c r="D61" s="89"/>
      <c r="E61" s="89"/>
      <c r="F61" s="93"/>
      <c r="G61" s="93"/>
      <c r="H61" s="93"/>
      <c r="I61" s="93"/>
      <c r="J61" s="93"/>
      <c r="K61" s="79"/>
      <c r="L61" s="79"/>
    </row>
    <row r="62" spans="1:12" s="80" customFormat="1">
      <c r="A62" s="92"/>
      <c r="B62" s="89"/>
      <c r="C62" s="89"/>
      <c r="D62" s="89"/>
      <c r="E62" s="89"/>
      <c r="F62" s="93"/>
      <c r="G62" s="93"/>
      <c r="H62" s="93"/>
      <c r="I62" s="93"/>
      <c r="J62" s="93"/>
      <c r="K62" s="79"/>
      <c r="L62" s="79"/>
    </row>
    <row r="63" spans="1:12" s="80" customFormat="1">
      <c r="A63" s="92"/>
      <c r="B63" s="89"/>
      <c r="C63" s="89"/>
      <c r="D63" s="89"/>
      <c r="E63" s="89"/>
      <c r="F63" s="93"/>
      <c r="G63" s="93"/>
      <c r="H63" s="93"/>
      <c r="I63" s="93"/>
      <c r="J63" s="93"/>
      <c r="K63" s="79"/>
      <c r="L63" s="79"/>
    </row>
    <row r="64" spans="1:12" s="80" customFormat="1">
      <c r="A64" s="92"/>
      <c r="B64" s="89"/>
      <c r="C64" s="89"/>
      <c r="D64" s="89"/>
      <c r="E64" s="89"/>
      <c r="F64" s="93"/>
      <c r="G64" s="93"/>
      <c r="H64" s="93"/>
      <c r="I64" s="93"/>
      <c r="J64" s="93"/>
      <c r="K64" s="79"/>
      <c r="L64" s="79"/>
    </row>
    <row r="65" spans="1:12" s="80" customFormat="1">
      <c r="A65" s="92"/>
      <c r="B65" s="89"/>
      <c r="C65" s="89"/>
      <c r="D65" s="89"/>
      <c r="E65" s="89"/>
      <c r="F65" s="93"/>
      <c r="G65" s="93"/>
      <c r="H65" s="93"/>
      <c r="I65" s="93"/>
      <c r="J65" s="93"/>
      <c r="K65" s="79"/>
      <c r="L65" s="79"/>
    </row>
    <row r="66" spans="1:12" s="80" customFormat="1">
      <c r="A66" s="92"/>
      <c r="B66" s="89"/>
      <c r="C66" s="89"/>
      <c r="D66" s="89"/>
      <c r="E66" s="89"/>
      <c r="F66" s="93"/>
      <c r="G66" s="93"/>
      <c r="H66" s="93"/>
      <c r="I66" s="93"/>
      <c r="J66" s="93"/>
      <c r="K66" s="79"/>
      <c r="L66" s="79"/>
    </row>
    <row r="67" spans="1:12" s="80" customFormat="1">
      <c r="A67" s="92"/>
      <c r="B67" s="89"/>
      <c r="C67" s="89"/>
      <c r="D67" s="89"/>
      <c r="E67" s="89"/>
      <c r="F67" s="93"/>
      <c r="G67" s="93"/>
      <c r="H67" s="93"/>
      <c r="I67" s="93"/>
      <c r="J67" s="93"/>
      <c r="K67" s="79"/>
      <c r="L67" s="79"/>
    </row>
    <row r="68" spans="1:12" s="80" customFormat="1">
      <c r="A68" s="92"/>
      <c r="B68" s="89"/>
      <c r="C68" s="89"/>
      <c r="D68" s="89"/>
      <c r="E68" s="89"/>
      <c r="F68" s="93"/>
      <c r="G68" s="93"/>
      <c r="H68" s="93"/>
      <c r="I68" s="93"/>
      <c r="J68" s="93"/>
      <c r="K68" s="79"/>
      <c r="L68" s="79"/>
    </row>
    <row r="69" spans="1:12" s="80" customFormat="1">
      <c r="A69" s="92"/>
      <c r="B69" s="89"/>
      <c r="C69" s="89"/>
      <c r="D69" s="89"/>
      <c r="E69" s="89"/>
      <c r="F69" s="93"/>
      <c r="G69" s="93"/>
      <c r="H69" s="93"/>
      <c r="I69" s="93"/>
      <c r="J69" s="93"/>
      <c r="K69" s="79"/>
      <c r="L69" s="79"/>
    </row>
    <row r="70" spans="1:12" s="80" customFormat="1">
      <c r="A70" s="92"/>
      <c r="B70" s="89"/>
      <c r="C70" s="89"/>
      <c r="D70" s="89"/>
      <c r="E70" s="89"/>
      <c r="F70" s="93"/>
      <c r="G70" s="93"/>
      <c r="H70" s="93"/>
      <c r="I70" s="93"/>
      <c r="J70" s="93"/>
      <c r="K70" s="79"/>
      <c r="L70" s="79"/>
    </row>
    <row r="71" spans="1:12" s="80" customFormat="1">
      <c r="A71" s="92"/>
      <c r="B71" s="89"/>
      <c r="C71" s="89"/>
      <c r="D71" s="89"/>
      <c r="E71" s="89"/>
      <c r="F71" s="93"/>
      <c r="G71" s="93"/>
      <c r="H71" s="93"/>
      <c r="I71" s="93"/>
      <c r="J71" s="93"/>
      <c r="K71" s="79"/>
      <c r="L71" s="79"/>
    </row>
    <row r="72" spans="1:12" s="80" customFormat="1">
      <c r="A72" s="92"/>
      <c r="B72" s="89"/>
      <c r="C72" s="89"/>
      <c r="D72" s="89"/>
      <c r="E72" s="89"/>
      <c r="F72" s="93"/>
      <c r="G72" s="93"/>
      <c r="H72" s="93"/>
      <c r="I72" s="93"/>
      <c r="J72" s="93"/>
      <c r="K72" s="79"/>
      <c r="L72" s="79"/>
    </row>
    <row r="73" spans="1:12" s="80" customFormat="1">
      <c r="A73" s="92"/>
      <c r="B73" s="89"/>
      <c r="C73" s="89"/>
      <c r="D73" s="89"/>
      <c r="E73" s="89"/>
      <c r="F73" s="93"/>
      <c r="G73" s="93"/>
      <c r="H73" s="93"/>
      <c r="I73" s="93"/>
      <c r="J73" s="93"/>
      <c r="K73" s="79"/>
      <c r="L73" s="79"/>
    </row>
    <row r="74" spans="1:12" s="80" customFormat="1">
      <c r="A74" s="92"/>
      <c r="B74" s="89"/>
      <c r="C74" s="89"/>
      <c r="D74" s="89"/>
      <c r="E74" s="89"/>
      <c r="F74" s="93"/>
      <c r="G74" s="93"/>
      <c r="H74" s="93"/>
      <c r="I74" s="93"/>
      <c r="J74" s="93"/>
      <c r="K74" s="79"/>
      <c r="L74" s="79"/>
    </row>
    <row r="75" spans="1:12" s="80" customFormat="1">
      <c r="A75" s="92"/>
      <c r="B75" s="89"/>
      <c r="C75" s="89"/>
      <c r="D75" s="89"/>
      <c r="E75" s="89"/>
      <c r="F75" s="93"/>
      <c r="G75" s="93"/>
      <c r="H75" s="93"/>
      <c r="I75" s="93"/>
      <c r="J75" s="93"/>
      <c r="K75" s="79"/>
      <c r="L75" s="79"/>
    </row>
    <row r="76" spans="1:12" s="80" customFormat="1">
      <c r="A76" s="92"/>
      <c r="B76" s="89"/>
      <c r="C76" s="89"/>
      <c r="D76" s="89"/>
      <c r="E76" s="89"/>
      <c r="F76" s="93"/>
      <c r="G76" s="93"/>
      <c r="H76" s="93"/>
      <c r="I76" s="93"/>
      <c r="J76" s="93"/>
      <c r="K76" s="79"/>
      <c r="L76" s="79"/>
    </row>
    <row r="77" spans="1:12" s="80" customFormat="1">
      <c r="A77" s="92"/>
      <c r="B77" s="89"/>
      <c r="C77" s="89"/>
      <c r="D77" s="89"/>
      <c r="E77" s="89"/>
      <c r="F77" s="93"/>
      <c r="G77" s="93"/>
      <c r="H77" s="93"/>
      <c r="I77" s="93"/>
      <c r="J77" s="93"/>
      <c r="K77" s="79"/>
      <c r="L77" s="79"/>
    </row>
    <row r="78" spans="1:12" s="80" customFormat="1">
      <c r="A78" s="92"/>
      <c r="B78" s="89"/>
      <c r="C78" s="89"/>
      <c r="D78" s="89"/>
      <c r="E78" s="89"/>
      <c r="F78" s="93"/>
      <c r="G78" s="93"/>
      <c r="H78" s="93"/>
      <c r="I78" s="93"/>
      <c r="J78" s="93"/>
      <c r="K78" s="79"/>
      <c r="L78" s="79"/>
    </row>
    <row r="79" spans="1:12" s="80" customFormat="1">
      <c r="A79" s="92"/>
      <c r="B79" s="89"/>
      <c r="C79" s="89"/>
      <c r="D79" s="89"/>
      <c r="E79" s="89"/>
      <c r="F79" s="93"/>
      <c r="G79" s="93"/>
      <c r="H79" s="93"/>
      <c r="I79" s="93"/>
      <c r="J79" s="93"/>
      <c r="K79" s="79"/>
      <c r="L79" s="79"/>
    </row>
    <row r="80" spans="1:12" s="80" customFormat="1">
      <c r="A80" s="92"/>
      <c r="B80" s="89"/>
      <c r="C80" s="89"/>
      <c r="D80" s="89"/>
      <c r="E80" s="89"/>
      <c r="F80" s="93"/>
      <c r="G80" s="93"/>
      <c r="H80" s="93"/>
      <c r="I80" s="93"/>
      <c r="J80" s="93"/>
      <c r="K80" s="79"/>
      <c r="L80" s="79"/>
    </row>
    <row r="81" spans="1:12" s="80" customFormat="1">
      <c r="A81" s="92"/>
      <c r="B81" s="89"/>
      <c r="C81" s="89"/>
      <c r="D81" s="89"/>
      <c r="E81" s="89"/>
      <c r="F81" s="93"/>
      <c r="G81" s="93"/>
      <c r="H81" s="93"/>
      <c r="I81" s="93"/>
      <c r="J81" s="93"/>
      <c r="K81" s="79"/>
      <c r="L81" s="79"/>
    </row>
    <row r="82" spans="1:12" s="80" customFormat="1">
      <c r="A82" s="92"/>
      <c r="B82" s="89"/>
      <c r="C82" s="89"/>
      <c r="D82" s="89"/>
      <c r="E82" s="89"/>
      <c r="F82" s="93"/>
      <c r="G82" s="93"/>
      <c r="H82" s="93"/>
      <c r="I82" s="93"/>
      <c r="J82" s="93"/>
      <c r="K82" s="79"/>
      <c r="L82" s="79"/>
    </row>
    <row r="83" spans="1:12" s="80" customFormat="1">
      <c r="A83" s="92"/>
      <c r="B83" s="89"/>
      <c r="C83" s="89"/>
      <c r="D83" s="89"/>
      <c r="E83" s="89"/>
      <c r="F83" s="93"/>
      <c r="G83" s="93"/>
      <c r="H83" s="93"/>
      <c r="I83" s="93"/>
      <c r="J83" s="93"/>
      <c r="K83" s="79"/>
      <c r="L83" s="79"/>
    </row>
    <row r="84" spans="1:12" s="80" customFormat="1">
      <c r="A84" s="92"/>
      <c r="B84" s="89"/>
      <c r="C84" s="89"/>
      <c r="D84" s="89"/>
      <c r="E84" s="89"/>
      <c r="F84" s="93"/>
      <c r="G84" s="93"/>
      <c r="H84" s="93"/>
      <c r="I84" s="93"/>
      <c r="J84" s="93"/>
      <c r="K84" s="79"/>
      <c r="L84" s="79"/>
    </row>
    <row r="85" spans="1:12" s="80" customFormat="1">
      <c r="A85" s="92"/>
      <c r="B85" s="89"/>
      <c r="C85" s="89"/>
      <c r="D85" s="89"/>
      <c r="E85" s="89"/>
      <c r="F85" s="93"/>
      <c r="G85" s="93"/>
      <c r="H85" s="93"/>
      <c r="I85" s="93"/>
      <c r="J85" s="93"/>
      <c r="K85" s="79"/>
      <c r="L85" s="79"/>
    </row>
    <row r="86" spans="1:12" s="80" customFormat="1">
      <c r="A86" s="92"/>
      <c r="B86" s="89"/>
      <c r="C86" s="89"/>
      <c r="D86" s="89"/>
      <c r="E86" s="89"/>
      <c r="F86" s="93"/>
      <c r="G86" s="93"/>
      <c r="H86" s="93"/>
      <c r="I86" s="93"/>
      <c r="J86" s="93"/>
      <c r="K86" s="79"/>
      <c r="L86" s="79"/>
    </row>
    <row r="87" spans="1:12" s="80" customFormat="1">
      <c r="A87" s="94"/>
      <c r="F87" s="79"/>
      <c r="G87" s="79"/>
      <c r="H87" s="79"/>
      <c r="I87" s="79"/>
      <c r="J87" s="79"/>
      <c r="K87" s="79"/>
      <c r="L87" s="79"/>
    </row>
    <row r="88" spans="1:12" s="80" customFormat="1">
      <c r="A88" s="94"/>
      <c r="F88" s="79"/>
      <c r="G88" s="79"/>
      <c r="H88" s="79"/>
      <c r="I88" s="79"/>
      <c r="J88" s="79"/>
      <c r="K88" s="79"/>
      <c r="L88" s="79"/>
    </row>
    <row r="89" spans="1:12" s="80" customFormat="1">
      <c r="A89" s="94"/>
      <c r="F89" s="79"/>
      <c r="G89" s="79"/>
      <c r="H89" s="79"/>
      <c r="I89" s="79"/>
      <c r="J89" s="79"/>
      <c r="K89" s="79"/>
      <c r="L89" s="79"/>
    </row>
    <row r="90" spans="1:12" s="80" customFormat="1">
      <c r="A90" s="94"/>
      <c r="F90" s="79"/>
      <c r="G90" s="79"/>
      <c r="H90" s="79"/>
      <c r="I90" s="79"/>
      <c r="J90" s="79"/>
      <c r="K90" s="79"/>
      <c r="L90" s="79"/>
    </row>
    <row r="91" spans="1:12" s="80" customFormat="1">
      <c r="A91" s="94"/>
      <c r="F91" s="79"/>
      <c r="G91" s="79"/>
      <c r="H91" s="79"/>
      <c r="I91" s="79"/>
      <c r="J91" s="79"/>
      <c r="K91" s="79"/>
      <c r="L91" s="79"/>
    </row>
    <row r="92" spans="1:12" s="80" customFormat="1">
      <c r="A92" s="94"/>
      <c r="F92" s="79"/>
      <c r="G92" s="79"/>
      <c r="H92" s="79"/>
      <c r="I92" s="79"/>
      <c r="J92" s="79"/>
      <c r="K92" s="79"/>
      <c r="L92" s="79"/>
    </row>
    <row r="93" spans="1:12" s="80" customFormat="1">
      <c r="A93" s="94"/>
      <c r="F93" s="79"/>
      <c r="G93" s="79"/>
      <c r="H93" s="79"/>
      <c r="I93" s="79"/>
      <c r="J93" s="79"/>
      <c r="K93" s="79"/>
      <c r="L93" s="79"/>
    </row>
    <row r="94" spans="1:12" s="80" customFormat="1">
      <c r="A94" s="94"/>
      <c r="F94" s="79"/>
      <c r="G94" s="79"/>
      <c r="H94" s="79"/>
      <c r="I94" s="79"/>
      <c r="J94" s="79"/>
      <c r="K94" s="79"/>
      <c r="L94" s="79"/>
    </row>
    <row r="95" spans="1:12" s="80" customFormat="1">
      <c r="A95" s="94"/>
      <c r="F95" s="79"/>
      <c r="G95" s="79"/>
      <c r="H95" s="79"/>
      <c r="I95" s="79"/>
      <c r="J95" s="79"/>
      <c r="K95" s="79"/>
      <c r="L95" s="79"/>
    </row>
    <row r="96" spans="1:12" s="80" customFormat="1">
      <c r="A96" s="94"/>
      <c r="F96" s="79"/>
      <c r="G96" s="79"/>
      <c r="H96" s="79"/>
      <c r="I96" s="79"/>
      <c r="J96" s="79"/>
      <c r="K96" s="79"/>
      <c r="L96" s="79"/>
    </row>
    <row r="97" spans="1:12" s="80" customFormat="1">
      <c r="A97" s="94"/>
      <c r="F97" s="79"/>
      <c r="G97" s="79"/>
      <c r="H97" s="79"/>
      <c r="I97" s="79"/>
      <c r="J97" s="79"/>
      <c r="K97" s="79"/>
      <c r="L97" s="79"/>
    </row>
    <row r="98" spans="1:12" s="80" customFormat="1">
      <c r="A98" s="94"/>
      <c r="F98" s="79"/>
      <c r="G98" s="79"/>
      <c r="H98" s="79"/>
      <c r="I98" s="79"/>
      <c r="J98" s="79"/>
      <c r="K98" s="79"/>
      <c r="L98" s="79"/>
    </row>
    <row r="99" spans="1:12" s="80" customFormat="1">
      <c r="A99" s="94"/>
      <c r="F99" s="79"/>
      <c r="G99" s="79"/>
      <c r="H99" s="79"/>
      <c r="I99" s="79"/>
      <c r="J99" s="79"/>
      <c r="K99" s="79"/>
      <c r="L99" s="79"/>
    </row>
    <row r="100" spans="1:12" s="80" customFormat="1">
      <c r="A100" s="94"/>
      <c r="F100" s="79"/>
      <c r="G100" s="79"/>
      <c r="H100" s="79"/>
      <c r="I100" s="79"/>
      <c r="J100" s="79"/>
      <c r="K100" s="79"/>
      <c r="L100" s="79"/>
    </row>
    <row r="101" spans="1:12" s="80" customFormat="1">
      <c r="A101" s="94"/>
      <c r="F101" s="79"/>
      <c r="G101" s="79"/>
      <c r="H101" s="79"/>
      <c r="I101" s="79"/>
      <c r="J101" s="79"/>
      <c r="K101" s="79"/>
      <c r="L101" s="79"/>
    </row>
    <row r="102" spans="1:12" s="80" customFormat="1">
      <c r="A102" s="94"/>
      <c r="F102" s="79"/>
      <c r="G102" s="79"/>
      <c r="H102" s="79"/>
      <c r="I102" s="79"/>
      <c r="J102" s="79"/>
      <c r="K102" s="79"/>
      <c r="L102" s="79"/>
    </row>
    <row r="103" spans="1:12" s="80" customFormat="1">
      <c r="A103" s="94"/>
      <c r="F103" s="79"/>
      <c r="G103" s="79"/>
      <c r="H103" s="79"/>
      <c r="I103" s="79"/>
      <c r="J103" s="79"/>
      <c r="K103" s="79"/>
      <c r="L103" s="79"/>
    </row>
    <row r="104" spans="1:12" s="80" customFormat="1">
      <c r="A104" s="94"/>
      <c r="F104" s="79"/>
      <c r="G104" s="79"/>
      <c r="H104" s="79"/>
      <c r="I104" s="79"/>
      <c r="J104" s="79"/>
      <c r="K104" s="79"/>
      <c r="L104" s="79"/>
    </row>
    <row r="105" spans="1:12" s="80" customFormat="1">
      <c r="A105" s="94"/>
      <c r="F105" s="79"/>
      <c r="G105" s="79"/>
      <c r="H105" s="79"/>
      <c r="I105" s="79"/>
      <c r="J105" s="79"/>
      <c r="K105" s="79"/>
      <c r="L105" s="79"/>
    </row>
    <row r="106" spans="1:12" s="80" customFormat="1">
      <c r="A106" s="94"/>
      <c r="F106" s="79"/>
      <c r="G106" s="79"/>
      <c r="H106" s="79"/>
      <c r="I106" s="79"/>
      <c r="J106" s="79"/>
      <c r="K106" s="79"/>
      <c r="L106" s="79"/>
    </row>
    <row r="107" spans="1:12" s="80" customFormat="1">
      <c r="A107" s="94"/>
      <c r="F107" s="79"/>
      <c r="G107" s="79"/>
      <c r="H107" s="79"/>
      <c r="I107" s="79"/>
      <c r="J107" s="79"/>
      <c r="K107" s="79"/>
      <c r="L107" s="79"/>
    </row>
    <row r="108" spans="1:12" s="80" customFormat="1">
      <c r="A108" s="94"/>
      <c r="F108" s="79"/>
      <c r="G108" s="79"/>
      <c r="H108" s="79"/>
      <c r="I108" s="79"/>
      <c r="J108" s="79"/>
      <c r="K108" s="79"/>
      <c r="L108" s="79"/>
    </row>
    <row r="109" spans="1:12" s="80" customFormat="1">
      <c r="A109" s="94"/>
      <c r="F109" s="79"/>
      <c r="G109" s="79"/>
      <c r="H109" s="79"/>
      <c r="I109" s="79"/>
      <c r="J109" s="79"/>
      <c r="K109" s="79"/>
      <c r="L109" s="79"/>
    </row>
    <row r="110" spans="1:12" s="80" customFormat="1">
      <c r="A110" s="94"/>
      <c r="F110" s="79"/>
      <c r="G110" s="79"/>
      <c r="H110" s="79"/>
      <c r="I110" s="79"/>
      <c r="J110" s="79"/>
      <c r="K110" s="79"/>
      <c r="L110" s="79"/>
    </row>
    <row r="111" spans="1:12" s="80" customFormat="1">
      <c r="A111" s="94"/>
      <c r="F111" s="79"/>
      <c r="G111" s="79"/>
      <c r="H111" s="79"/>
      <c r="I111" s="79"/>
      <c r="J111" s="79"/>
      <c r="K111" s="79"/>
      <c r="L111" s="79"/>
    </row>
    <row r="112" spans="1:12" s="80" customFormat="1">
      <c r="A112" s="94"/>
      <c r="F112" s="79"/>
      <c r="G112" s="79"/>
      <c r="H112" s="79"/>
      <c r="I112" s="79"/>
      <c r="J112" s="79"/>
      <c r="K112" s="79"/>
      <c r="L112" s="79"/>
    </row>
    <row r="113" spans="1:12" s="80" customFormat="1">
      <c r="A113" s="94"/>
      <c r="F113" s="79"/>
      <c r="G113" s="79"/>
      <c r="H113" s="79"/>
      <c r="I113" s="79"/>
      <c r="J113" s="79"/>
      <c r="K113" s="79"/>
      <c r="L113" s="79"/>
    </row>
    <row r="114" spans="1:12" s="80" customFormat="1">
      <c r="A114" s="94"/>
      <c r="F114" s="79"/>
      <c r="G114" s="79"/>
      <c r="H114" s="79"/>
      <c r="I114" s="79"/>
      <c r="J114" s="79"/>
      <c r="K114" s="79"/>
      <c r="L114" s="79"/>
    </row>
    <row r="115" spans="1:12" s="80" customFormat="1">
      <c r="A115" s="94"/>
      <c r="F115" s="79"/>
      <c r="G115" s="79"/>
      <c r="H115" s="79"/>
      <c r="I115" s="79"/>
      <c r="J115" s="79"/>
      <c r="K115" s="79"/>
      <c r="L115" s="79"/>
    </row>
    <row r="116" spans="1:12" s="80" customFormat="1">
      <c r="A116" s="94"/>
      <c r="F116" s="79"/>
      <c r="G116" s="79"/>
      <c r="H116" s="79"/>
      <c r="I116" s="79"/>
      <c r="J116" s="79"/>
      <c r="K116" s="79"/>
      <c r="L116" s="79"/>
    </row>
    <row r="117" spans="1:12" s="80" customFormat="1">
      <c r="A117" s="94"/>
      <c r="F117" s="79"/>
      <c r="G117" s="79"/>
      <c r="H117" s="79"/>
      <c r="I117" s="79"/>
      <c r="J117" s="79"/>
      <c r="K117" s="79"/>
      <c r="L117" s="79"/>
    </row>
    <row r="118" spans="1:12" s="80" customFormat="1">
      <c r="A118" s="94"/>
      <c r="F118" s="79"/>
      <c r="G118" s="79"/>
      <c r="H118" s="79"/>
      <c r="I118" s="79"/>
      <c r="J118" s="79"/>
      <c r="K118" s="79"/>
      <c r="L118" s="79"/>
    </row>
    <row r="119" spans="1:12" s="80" customFormat="1">
      <c r="A119" s="94"/>
      <c r="F119" s="79"/>
      <c r="G119" s="79"/>
      <c r="H119" s="79"/>
      <c r="I119" s="79"/>
      <c r="J119" s="79"/>
      <c r="K119" s="79"/>
      <c r="L119" s="79"/>
    </row>
    <row r="120" spans="1:12" s="80" customFormat="1">
      <c r="A120" s="94"/>
      <c r="F120" s="79"/>
      <c r="G120" s="79"/>
      <c r="H120" s="79"/>
      <c r="I120" s="79"/>
      <c r="J120" s="79"/>
      <c r="K120" s="79"/>
      <c r="L120" s="79"/>
    </row>
    <row r="121" spans="1:12" s="80" customFormat="1">
      <c r="A121" s="94"/>
      <c r="F121" s="79"/>
      <c r="G121" s="79"/>
      <c r="H121" s="79"/>
      <c r="I121" s="79"/>
      <c r="J121" s="79"/>
      <c r="K121" s="79"/>
      <c r="L121" s="79"/>
    </row>
    <row r="122" spans="1:12" s="80" customFormat="1">
      <c r="A122" s="94"/>
      <c r="F122" s="79"/>
      <c r="G122" s="79"/>
      <c r="H122" s="79"/>
      <c r="I122" s="79"/>
      <c r="J122" s="79"/>
      <c r="K122" s="79"/>
      <c r="L122" s="79"/>
    </row>
    <row r="123" spans="1:12" s="80" customFormat="1">
      <c r="A123" s="94"/>
      <c r="F123" s="79"/>
      <c r="G123" s="79"/>
      <c r="H123" s="79"/>
      <c r="I123" s="79"/>
      <c r="J123" s="79"/>
      <c r="K123" s="79"/>
      <c r="L123" s="79"/>
    </row>
    <row r="124" spans="1:12" s="80" customFormat="1">
      <c r="A124" s="94"/>
      <c r="F124" s="79"/>
      <c r="G124" s="79"/>
      <c r="H124" s="79"/>
      <c r="I124" s="79"/>
      <c r="J124" s="79"/>
      <c r="K124" s="79"/>
      <c r="L124" s="79"/>
    </row>
    <row r="125" spans="1:12" s="80" customFormat="1">
      <c r="A125" s="94"/>
      <c r="F125" s="79"/>
      <c r="G125" s="79"/>
      <c r="H125" s="79"/>
      <c r="I125" s="79"/>
      <c r="J125" s="79"/>
      <c r="K125" s="79"/>
      <c r="L125" s="79"/>
    </row>
    <row r="126" spans="1:12" s="80" customFormat="1">
      <c r="A126" s="94"/>
      <c r="F126" s="79"/>
      <c r="G126" s="79"/>
      <c r="H126" s="79"/>
      <c r="I126" s="79"/>
      <c r="J126" s="79"/>
      <c r="K126" s="79"/>
      <c r="L126" s="79"/>
    </row>
    <row r="127" spans="1:12" s="80" customFormat="1">
      <c r="A127" s="94"/>
      <c r="F127" s="79"/>
      <c r="G127" s="79"/>
      <c r="H127" s="79"/>
      <c r="I127" s="79"/>
      <c r="J127" s="79"/>
      <c r="K127" s="79"/>
      <c r="L127" s="79"/>
    </row>
    <row r="128" spans="1:12" s="80" customFormat="1">
      <c r="A128" s="94"/>
      <c r="F128" s="79"/>
      <c r="G128" s="79"/>
      <c r="H128" s="79"/>
      <c r="I128" s="79"/>
      <c r="J128" s="79"/>
      <c r="K128" s="79"/>
      <c r="L128" s="79"/>
    </row>
    <row r="129" spans="1:12" s="80" customFormat="1">
      <c r="A129" s="94"/>
      <c r="F129" s="79"/>
      <c r="G129" s="79"/>
      <c r="H129" s="79"/>
      <c r="I129" s="79"/>
      <c r="J129" s="79"/>
      <c r="K129" s="79"/>
      <c r="L129" s="79"/>
    </row>
    <row r="130" spans="1:12" s="80" customFormat="1">
      <c r="A130" s="94"/>
      <c r="F130" s="79"/>
      <c r="G130" s="79"/>
      <c r="H130" s="79"/>
      <c r="I130" s="79"/>
      <c r="J130" s="79"/>
      <c r="K130" s="79"/>
      <c r="L130" s="79"/>
    </row>
    <row r="131" spans="1:12" s="80" customFormat="1">
      <c r="A131" s="94"/>
      <c r="F131" s="79"/>
      <c r="G131" s="79"/>
      <c r="H131" s="79"/>
      <c r="I131" s="79"/>
      <c r="J131" s="79"/>
      <c r="K131" s="79"/>
      <c r="L131" s="79"/>
    </row>
    <row r="132" spans="1:12" s="80" customFormat="1">
      <c r="A132" s="94"/>
      <c r="F132" s="79"/>
      <c r="G132" s="79"/>
      <c r="H132" s="79"/>
      <c r="I132" s="79"/>
      <c r="J132" s="79"/>
      <c r="K132" s="79"/>
      <c r="L132" s="79"/>
    </row>
    <row r="133" spans="1:12" s="80" customFormat="1">
      <c r="A133" s="94"/>
      <c r="F133" s="79"/>
      <c r="G133" s="79"/>
      <c r="H133" s="79"/>
      <c r="I133" s="79"/>
      <c r="J133" s="79"/>
      <c r="K133" s="79"/>
      <c r="L133" s="79"/>
    </row>
    <row r="134" spans="1:12" s="80" customFormat="1">
      <c r="A134" s="94"/>
      <c r="F134" s="79"/>
      <c r="G134" s="79"/>
      <c r="H134" s="79"/>
      <c r="I134" s="79"/>
      <c r="J134" s="79"/>
      <c r="K134" s="79"/>
      <c r="L134" s="79"/>
    </row>
    <row r="135" spans="1:12" s="80" customFormat="1">
      <c r="A135" s="94"/>
      <c r="F135" s="79"/>
      <c r="G135" s="79"/>
      <c r="H135" s="79"/>
      <c r="I135" s="79"/>
      <c r="J135" s="79"/>
      <c r="K135" s="79"/>
      <c r="L135" s="79"/>
    </row>
    <row r="136" spans="1:12" s="80" customFormat="1">
      <c r="A136" s="94"/>
      <c r="F136" s="79"/>
      <c r="G136" s="79"/>
      <c r="H136" s="79"/>
      <c r="I136" s="79"/>
      <c r="J136" s="79"/>
      <c r="K136" s="79"/>
      <c r="L136" s="79"/>
    </row>
    <row r="137" spans="1:12" s="80" customFormat="1">
      <c r="A137" s="94"/>
      <c r="F137" s="79"/>
      <c r="G137" s="79"/>
      <c r="H137" s="79"/>
      <c r="I137" s="79"/>
      <c r="J137" s="79"/>
      <c r="K137" s="79"/>
      <c r="L137" s="79"/>
    </row>
    <row r="138" spans="1:12" s="80" customFormat="1">
      <c r="A138" s="94"/>
      <c r="F138" s="79"/>
      <c r="G138" s="79"/>
      <c r="H138" s="79"/>
      <c r="I138" s="79"/>
      <c r="J138" s="79"/>
      <c r="K138" s="79"/>
      <c r="L138" s="79"/>
    </row>
    <row r="139" spans="1:12" s="80" customFormat="1">
      <c r="A139" s="94"/>
      <c r="F139" s="79"/>
      <c r="G139" s="79"/>
      <c r="H139" s="79"/>
      <c r="I139" s="79"/>
      <c r="J139" s="79"/>
      <c r="K139" s="79"/>
      <c r="L139" s="79"/>
    </row>
    <row r="140" spans="1:12" s="80" customFormat="1">
      <c r="A140" s="94"/>
      <c r="F140" s="79"/>
      <c r="G140" s="79"/>
      <c r="H140" s="79"/>
      <c r="I140" s="79"/>
      <c r="J140" s="79"/>
      <c r="K140" s="79"/>
      <c r="L140" s="79"/>
    </row>
    <row r="141" spans="1:12" s="80" customFormat="1">
      <c r="A141" s="94"/>
      <c r="F141" s="79"/>
      <c r="G141" s="79"/>
      <c r="H141" s="79"/>
      <c r="I141" s="79"/>
      <c r="J141" s="79"/>
      <c r="K141" s="79"/>
      <c r="L141" s="79"/>
    </row>
    <row r="142" spans="1:12" s="80" customFormat="1">
      <c r="A142" s="94"/>
      <c r="F142" s="79"/>
      <c r="G142" s="79"/>
      <c r="H142" s="79"/>
      <c r="I142" s="79"/>
      <c r="J142" s="79"/>
      <c r="K142" s="79"/>
      <c r="L142" s="79"/>
    </row>
    <row r="143" spans="1:12" s="80" customFormat="1">
      <c r="A143" s="94"/>
      <c r="F143" s="79"/>
      <c r="G143" s="79"/>
      <c r="H143" s="79"/>
      <c r="I143" s="79"/>
      <c r="J143" s="79"/>
      <c r="K143" s="79"/>
      <c r="L143" s="79"/>
    </row>
    <row r="144" spans="1:12" s="80" customFormat="1">
      <c r="A144" s="94"/>
      <c r="F144" s="79"/>
      <c r="G144" s="79"/>
      <c r="H144" s="79"/>
      <c r="I144" s="79"/>
      <c r="J144" s="79"/>
      <c r="K144" s="79"/>
      <c r="L144" s="79"/>
    </row>
    <row r="145" spans="1:12" s="80" customFormat="1">
      <c r="A145" s="94"/>
      <c r="F145" s="79"/>
      <c r="G145" s="79"/>
      <c r="H145" s="79"/>
      <c r="I145" s="79"/>
      <c r="J145" s="79"/>
      <c r="K145" s="79"/>
      <c r="L145" s="79"/>
    </row>
    <row r="146" spans="1:12" s="80" customFormat="1">
      <c r="A146" s="94"/>
      <c r="F146" s="79"/>
      <c r="G146" s="79"/>
      <c r="H146" s="79"/>
      <c r="I146" s="79"/>
      <c r="J146" s="79"/>
      <c r="K146" s="79"/>
      <c r="L146" s="79"/>
    </row>
    <row r="147" spans="1:12" s="80" customFormat="1">
      <c r="A147" s="94"/>
      <c r="F147" s="79"/>
      <c r="G147" s="79"/>
      <c r="H147" s="79"/>
      <c r="I147" s="79"/>
      <c r="J147" s="79"/>
      <c r="K147" s="79"/>
      <c r="L147" s="79"/>
    </row>
    <row r="148" spans="1:12" s="80" customFormat="1">
      <c r="A148" s="94"/>
      <c r="F148" s="79"/>
      <c r="G148" s="79"/>
      <c r="H148" s="79"/>
      <c r="I148" s="79"/>
      <c r="J148" s="79"/>
      <c r="K148" s="79"/>
      <c r="L148" s="79"/>
    </row>
    <row r="149" spans="1:12" s="80" customFormat="1">
      <c r="A149" s="94"/>
      <c r="F149" s="79"/>
      <c r="G149" s="79"/>
      <c r="H149" s="79"/>
      <c r="I149" s="79"/>
      <c r="J149" s="79"/>
      <c r="K149" s="79"/>
      <c r="L149" s="79"/>
    </row>
    <row r="150" spans="1:12" s="80" customFormat="1">
      <c r="A150" s="94"/>
      <c r="F150" s="79"/>
      <c r="G150" s="79"/>
      <c r="H150" s="79"/>
      <c r="I150" s="79"/>
      <c r="J150" s="79"/>
      <c r="K150" s="79"/>
      <c r="L150" s="79"/>
    </row>
    <row r="151" spans="1:12" s="80" customFormat="1">
      <c r="A151" s="94"/>
      <c r="F151" s="79"/>
      <c r="G151" s="79"/>
      <c r="H151" s="79"/>
      <c r="I151" s="79"/>
      <c r="J151" s="79"/>
      <c r="K151" s="79"/>
      <c r="L151" s="79"/>
    </row>
    <row r="152" spans="1:12" s="80" customFormat="1">
      <c r="A152" s="94"/>
      <c r="F152" s="79"/>
      <c r="G152" s="79"/>
      <c r="H152" s="79"/>
      <c r="I152" s="79"/>
      <c r="J152" s="79"/>
      <c r="K152" s="79"/>
      <c r="L152" s="79"/>
    </row>
    <row r="153" spans="1:12" s="80" customFormat="1">
      <c r="A153" s="94"/>
      <c r="F153" s="79"/>
      <c r="G153" s="79"/>
      <c r="H153" s="79"/>
      <c r="I153" s="79"/>
      <c r="J153" s="79"/>
      <c r="K153" s="79"/>
      <c r="L153" s="79"/>
    </row>
    <row r="154" spans="1:12" s="80" customFormat="1">
      <c r="A154" s="94"/>
      <c r="F154" s="79"/>
      <c r="G154" s="79"/>
      <c r="H154" s="79"/>
      <c r="I154" s="79"/>
      <c r="J154" s="79"/>
      <c r="K154" s="79"/>
      <c r="L154" s="79"/>
    </row>
    <row r="155" spans="1:12" s="80" customFormat="1">
      <c r="A155" s="94"/>
      <c r="F155" s="79"/>
      <c r="G155" s="79"/>
      <c r="H155" s="79"/>
      <c r="I155" s="79"/>
      <c r="J155" s="79"/>
      <c r="K155" s="79"/>
      <c r="L155" s="79"/>
    </row>
    <row r="156" spans="1:12" s="80" customFormat="1">
      <c r="A156" s="94"/>
      <c r="F156" s="79"/>
      <c r="G156" s="79"/>
      <c r="H156" s="79"/>
      <c r="I156" s="79"/>
      <c r="J156" s="79"/>
      <c r="K156" s="79"/>
      <c r="L156" s="79"/>
    </row>
    <row r="157" spans="1:12" s="80" customFormat="1">
      <c r="A157" s="94"/>
      <c r="F157" s="79"/>
      <c r="G157" s="79"/>
      <c r="H157" s="79"/>
      <c r="I157" s="79"/>
      <c r="J157" s="79"/>
      <c r="K157" s="79"/>
      <c r="L157" s="79"/>
    </row>
    <row r="158" spans="1:12" s="80" customFormat="1">
      <c r="A158" s="94"/>
      <c r="F158" s="79"/>
      <c r="G158" s="79"/>
      <c r="H158" s="79"/>
      <c r="I158" s="79"/>
      <c r="J158" s="79"/>
      <c r="K158" s="79"/>
      <c r="L158" s="79"/>
    </row>
    <row r="159" spans="1:12" s="80" customFormat="1">
      <c r="A159" s="94"/>
      <c r="F159" s="79"/>
      <c r="G159" s="79"/>
      <c r="H159" s="79"/>
      <c r="I159" s="79"/>
      <c r="J159" s="79"/>
      <c r="K159" s="79"/>
      <c r="L159" s="79"/>
    </row>
    <row r="160" spans="1:12" s="80" customFormat="1">
      <c r="A160" s="94"/>
      <c r="F160" s="79"/>
      <c r="G160" s="79"/>
      <c r="H160" s="79"/>
      <c r="I160" s="79"/>
      <c r="J160" s="79"/>
      <c r="K160" s="79"/>
      <c r="L160" s="79"/>
    </row>
    <row r="161" spans="1:12" s="80" customFormat="1">
      <c r="A161" s="94"/>
      <c r="F161" s="79"/>
      <c r="G161" s="79"/>
      <c r="H161" s="79"/>
      <c r="I161" s="79"/>
      <c r="J161" s="79"/>
      <c r="K161" s="79"/>
      <c r="L161" s="79"/>
    </row>
    <row r="162" spans="1:12" s="80" customFormat="1">
      <c r="A162" s="94"/>
      <c r="F162" s="79"/>
      <c r="G162" s="79"/>
      <c r="H162" s="79"/>
      <c r="I162" s="79"/>
      <c r="J162" s="79"/>
      <c r="K162" s="79"/>
      <c r="L162" s="79"/>
    </row>
    <row r="163" spans="1:12" s="80" customFormat="1">
      <c r="A163" s="94"/>
      <c r="F163" s="79"/>
      <c r="G163" s="79"/>
      <c r="H163" s="79"/>
      <c r="I163" s="79"/>
      <c r="J163" s="79"/>
      <c r="K163" s="79"/>
      <c r="L163" s="79"/>
    </row>
    <row r="164" spans="1:12" s="80" customFormat="1">
      <c r="A164" s="94"/>
      <c r="F164" s="79"/>
      <c r="G164" s="79"/>
      <c r="H164" s="79"/>
      <c r="I164" s="79"/>
      <c r="J164" s="79"/>
      <c r="K164" s="79"/>
      <c r="L164" s="79"/>
    </row>
    <row r="165" spans="1:12" s="80" customFormat="1">
      <c r="A165" s="94"/>
      <c r="F165" s="79"/>
      <c r="G165" s="79"/>
      <c r="H165" s="79"/>
      <c r="I165" s="79"/>
      <c r="J165" s="79"/>
      <c r="K165" s="79"/>
      <c r="L165" s="79"/>
    </row>
    <row r="166" spans="1:12" s="80" customFormat="1">
      <c r="A166" s="94"/>
      <c r="F166" s="79"/>
      <c r="G166" s="79"/>
      <c r="H166" s="79"/>
      <c r="I166" s="79"/>
      <c r="J166" s="79"/>
      <c r="K166" s="79"/>
      <c r="L166" s="79"/>
    </row>
    <row r="167" spans="1:12" s="80" customFormat="1">
      <c r="A167" s="94"/>
      <c r="F167" s="79"/>
      <c r="G167" s="79"/>
      <c r="H167" s="79"/>
      <c r="I167" s="79"/>
      <c r="J167" s="79"/>
      <c r="K167" s="79"/>
      <c r="L167" s="79"/>
    </row>
    <row r="168" spans="1:12" s="80" customFormat="1">
      <c r="A168" s="94"/>
      <c r="F168" s="79"/>
      <c r="G168" s="79"/>
      <c r="H168" s="79"/>
      <c r="I168" s="79"/>
      <c r="J168" s="79"/>
      <c r="K168" s="79"/>
      <c r="L168" s="79"/>
    </row>
    <row r="169" spans="1:12" s="80" customFormat="1">
      <c r="A169" s="94"/>
      <c r="F169" s="79"/>
      <c r="G169" s="79"/>
      <c r="H169" s="79"/>
      <c r="I169" s="79"/>
      <c r="J169" s="79"/>
      <c r="K169" s="79"/>
      <c r="L169" s="79"/>
    </row>
    <row r="170" spans="1:12" s="80" customFormat="1">
      <c r="A170" s="94"/>
      <c r="F170" s="79"/>
      <c r="G170" s="79"/>
      <c r="H170" s="79"/>
      <c r="I170" s="79"/>
      <c r="J170" s="79"/>
      <c r="K170" s="79"/>
      <c r="L170" s="79"/>
    </row>
    <row r="171" spans="1:12" s="80" customFormat="1">
      <c r="A171" s="94"/>
      <c r="F171" s="79"/>
      <c r="G171" s="79"/>
      <c r="H171" s="79"/>
      <c r="I171" s="79"/>
      <c r="J171" s="79"/>
      <c r="K171" s="79"/>
      <c r="L171" s="79"/>
    </row>
    <row r="172" spans="1:12" s="80" customFormat="1">
      <c r="A172" s="94"/>
      <c r="F172" s="79"/>
      <c r="G172" s="79"/>
      <c r="H172" s="79"/>
      <c r="I172" s="79"/>
      <c r="J172" s="79"/>
      <c r="K172" s="79"/>
      <c r="L172" s="79"/>
    </row>
    <row r="173" spans="1:12" s="80" customFormat="1">
      <c r="A173" s="94"/>
      <c r="F173" s="79"/>
      <c r="G173" s="79"/>
      <c r="H173" s="79"/>
      <c r="I173" s="79"/>
      <c r="J173" s="79"/>
      <c r="K173" s="79"/>
      <c r="L173" s="79"/>
    </row>
    <row r="174" spans="1:12" s="80" customFormat="1">
      <c r="A174" s="94"/>
      <c r="F174" s="79"/>
      <c r="G174" s="79"/>
      <c r="H174" s="79"/>
      <c r="I174" s="79"/>
      <c r="J174" s="79"/>
      <c r="K174" s="79"/>
      <c r="L174" s="79"/>
    </row>
    <row r="175" spans="1:12" s="80" customFormat="1">
      <c r="A175" s="94"/>
      <c r="F175" s="79"/>
      <c r="G175" s="79"/>
      <c r="H175" s="79"/>
      <c r="I175" s="79"/>
      <c r="J175" s="79"/>
      <c r="K175" s="79"/>
      <c r="L175" s="79"/>
    </row>
    <row r="176" spans="1:12" s="80" customFormat="1">
      <c r="A176" s="94"/>
      <c r="F176" s="79"/>
      <c r="G176" s="79"/>
      <c r="H176" s="79"/>
      <c r="I176" s="79"/>
      <c r="J176" s="79"/>
      <c r="K176" s="79"/>
      <c r="L176" s="79"/>
    </row>
    <row r="177" spans="1:12" s="80" customFormat="1">
      <c r="A177" s="94"/>
      <c r="F177" s="79"/>
      <c r="G177" s="79"/>
      <c r="H177" s="79"/>
      <c r="I177" s="79"/>
      <c r="J177" s="79"/>
      <c r="K177" s="79"/>
      <c r="L177" s="79"/>
    </row>
    <row r="178" spans="1:12" s="80" customFormat="1">
      <c r="A178" s="94"/>
      <c r="F178" s="79"/>
      <c r="G178" s="79"/>
      <c r="H178" s="79"/>
      <c r="I178" s="79"/>
      <c r="J178" s="79"/>
      <c r="K178" s="79"/>
      <c r="L178" s="79"/>
    </row>
    <row r="179" spans="1:12" s="80" customFormat="1">
      <c r="A179" s="94"/>
      <c r="F179" s="79"/>
      <c r="G179" s="79"/>
      <c r="H179" s="79"/>
      <c r="I179" s="79"/>
      <c r="J179" s="79"/>
      <c r="K179" s="79"/>
      <c r="L179" s="79"/>
    </row>
    <row r="180" spans="1:12" s="80" customFormat="1">
      <c r="A180" s="94"/>
      <c r="F180" s="79"/>
      <c r="G180" s="79"/>
      <c r="H180" s="79"/>
      <c r="I180" s="79"/>
      <c r="J180" s="79"/>
      <c r="K180" s="79"/>
      <c r="L180" s="79"/>
    </row>
    <row r="181" spans="1:12" s="80" customFormat="1">
      <c r="A181" s="94"/>
      <c r="F181" s="79"/>
      <c r="G181" s="79"/>
      <c r="H181" s="79"/>
      <c r="I181" s="79"/>
      <c r="J181" s="79"/>
      <c r="K181" s="79"/>
      <c r="L181" s="79"/>
    </row>
    <row r="182" spans="1:12" s="80" customFormat="1">
      <c r="A182" s="94"/>
      <c r="F182" s="79"/>
      <c r="G182" s="79"/>
      <c r="H182" s="79"/>
      <c r="I182" s="79"/>
      <c r="J182" s="79"/>
      <c r="K182" s="79"/>
      <c r="L182" s="79"/>
    </row>
    <row r="183" spans="1:12" s="80" customFormat="1">
      <c r="A183" s="94"/>
      <c r="F183" s="79"/>
      <c r="G183" s="79"/>
      <c r="H183" s="79"/>
      <c r="I183" s="79"/>
      <c r="J183" s="79"/>
      <c r="K183" s="79"/>
      <c r="L183" s="79"/>
    </row>
    <row r="184" spans="1:12" s="80" customFormat="1">
      <c r="A184" s="94"/>
      <c r="F184" s="79"/>
      <c r="G184" s="79"/>
      <c r="H184" s="79"/>
      <c r="I184" s="79"/>
      <c r="J184" s="79"/>
      <c r="K184" s="79"/>
      <c r="L184" s="79"/>
    </row>
    <row r="185" spans="1:12" s="80" customFormat="1">
      <c r="A185" s="94"/>
      <c r="F185" s="79"/>
      <c r="G185" s="79"/>
      <c r="H185" s="79"/>
      <c r="I185" s="79"/>
      <c r="J185" s="79"/>
      <c r="K185" s="79"/>
      <c r="L185" s="79"/>
    </row>
    <row r="186" spans="1:12" s="80" customFormat="1">
      <c r="A186" s="94"/>
      <c r="F186" s="79"/>
      <c r="G186" s="79"/>
      <c r="H186" s="79"/>
      <c r="I186" s="79"/>
      <c r="J186" s="79"/>
      <c r="K186" s="79"/>
      <c r="L186" s="79"/>
    </row>
    <row r="187" spans="1:12" s="80" customFormat="1">
      <c r="A187" s="94"/>
      <c r="F187" s="79"/>
      <c r="G187" s="79"/>
      <c r="H187" s="79"/>
      <c r="I187" s="79"/>
      <c r="J187" s="79"/>
      <c r="K187" s="79"/>
      <c r="L187" s="79"/>
    </row>
    <row r="188" spans="1:12" s="80" customFormat="1">
      <c r="A188" s="94"/>
      <c r="F188" s="79"/>
      <c r="G188" s="79"/>
      <c r="H188" s="79"/>
      <c r="I188" s="79"/>
      <c r="J188" s="79"/>
      <c r="K188" s="79"/>
      <c r="L188" s="79"/>
    </row>
    <row r="189" spans="1:12" s="80" customFormat="1">
      <c r="A189" s="94"/>
      <c r="F189" s="79"/>
      <c r="G189" s="79"/>
      <c r="H189" s="79"/>
      <c r="I189" s="79"/>
      <c r="J189" s="79"/>
      <c r="K189" s="79"/>
      <c r="L189" s="79"/>
    </row>
    <row r="190" spans="1:12" s="80" customFormat="1">
      <c r="A190" s="94"/>
      <c r="F190" s="79"/>
      <c r="G190" s="79"/>
      <c r="H190" s="79"/>
      <c r="I190" s="79"/>
      <c r="J190" s="79"/>
      <c r="K190" s="79"/>
      <c r="L190" s="79"/>
    </row>
    <row r="191" spans="1:12" s="80" customFormat="1">
      <c r="A191" s="94"/>
      <c r="F191" s="79"/>
      <c r="G191" s="79"/>
      <c r="H191" s="79"/>
      <c r="I191" s="79"/>
      <c r="J191" s="79"/>
      <c r="K191" s="79"/>
      <c r="L191" s="79"/>
    </row>
    <row r="192" spans="1:12" s="80" customFormat="1">
      <c r="A192" s="94"/>
      <c r="F192" s="79"/>
      <c r="G192" s="79"/>
      <c r="H192" s="79"/>
      <c r="I192" s="79"/>
      <c r="J192" s="79"/>
      <c r="K192" s="79"/>
      <c r="L192" s="79"/>
    </row>
    <row r="193" spans="1:12" s="80" customFormat="1">
      <c r="A193" s="94"/>
      <c r="F193" s="79"/>
      <c r="G193" s="79"/>
      <c r="H193" s="79"/>
      <c r="I193" s="79"/>
      <c r="J193" s="79"/>
      <c r="K193" s="79"/>
      <c r="L193" s="79"/>
    </row>
    <row r="194" spans="1:12" s="80" customFormat="1">
      <c r="A194" s="94"/>
      <c r="F194" s="79"/>
      <c r="G194" s="79"/>
      <c r="H194" s="79"/>
      <c r="I194" s="79"/>
      <c r="J194" s="79"/>
      <c r="K194" s="79"/>
      <c r="L194" s="79"/>
    </row>
    <row r="195" spans="1:12" s="80" customFormat="1">
      <c r="A195" s="94"/>
      <c r="F195" s="79"/>
      <c r="G195" s="79"/>
      <c r="H195" s="79"/>
      <c r="I195" s="79"/>
      <c r="J195" s="79"/>
      <c r="K195" s="79"/>
      <c r="L195" s="79"/>
    </row>
    <row r="196" spans="1:12" s="80" customFormat="1">
      <c r="A196" s="94"/>
      <c r="F196" s="79"/>
      <c r="G196" s="79"/>
      <c r="H196" s="79"/>
      <c r="I196" s="79"/>
      <c r="J196" s="79"/>
      <c r="K196" s="79"/>
      <c r="L196" s="79"/>
    </row>
  </sheetData>
  <mergeCells count="14">
    <mergeCell ref="A2:J2"/>
    <mergeCell ref="A4:A5"/>
    <mergeCell ref="B4:B5"/>
    <mergeCell ref="C4:C5"/>
    <mergeCell ref="D4:D5"/>
    <mergeCell ref="E4:E5"/>
    <mergeCell ref="F4:F5"/>
    <mergeCell ref="G4:J4"/>
    <mergeCell ref="C47:F47"/>
    <mergeCell ref="H47:J47"/>
    <mergeCell ref="A7:J7"/>
    <mergeCell ref="A18:J18"/>
    <mergeCell ref="C46:F46"/>
    <mergeCell ref="H46:J46"/>
  </mergeCells>
  <phoneticPr fontId="3" type="noConversion"/>
  <pageMargins left="0.24" right="0.16" top="0.2" bottom="0.2" header="0.2" footer="0.11811023622047245"/>
  <pageSetup paperSize="9" scale="57" fitToHeight="2" orientation="landscape" verticalDpi="300" r:id="rId1"/>
  <headerFooter alignWithMargins="0"/>
  <ignoredErrors>
    <ignoredError sqref="F9 F19 F36 F40 F43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2:J249"/>
  <sheetViews>
    <sheetView view="pageBreakPreview" zoomScale="60" zoomScaleNormal="100" workbookViewId="0">
      <selection activeCell="M33" sqref="M33"/>
    </sheetView>
  </sheetViews>
  <sheetFormatPr defaultRowHeight="18.75"/>
  <cols>
    <col min="1" max="1" width="51.5703125" style="3" customWidth="1"/>
    <col min="2" max="2" width="12" style="41" customWidth="1"/>
    <col min="3" max="3" width="16.140625" style="41" customWidth="1"/>
    <col min="4" max="4" width="16.7109375" style="41" customWidth="1"/>
    <col min="5" max="5" width="16.140625" style="41" customWidth="1"/>
    <col min="6" max="6" width="16" style="41" customWidth="1"/>
    <col min="7" max="7" width="16.28515625" style="3" customWidth="1"/>
    <col min="8" max="8" width="16.85546875" style="3" customWidth="1"/>
    <col min="9" max="9" width="16.140625" style="3" customWidth="1"/>
    <col min="10" max="10" width="16.42578125" style="3" customWidth="1"/>
    <col min="11" max="16384" width="9.140625" style="3"/>
  </cols>
  <sheetData>
    <row r="2" spans="1:10" ht="20.25">
      <c r="A2" s="448" t="s">
        <v>439</v>
      </c>
      <c r="B2" s="448"/>
      <c r="C2" s="448"/>
      <c r="D2" s="448"/>
      <c r="E2" s="448"/>
      <c r="F2" s="448"/>
      <c r="G2" s="448"/>
      <c r="H2" s="448"/>
    </row>
    <row r="3" spans="1:10">
      <c r="A3" s="153"/>
      <c r="B3" s="155"/>
      <c r="C3" s="153"/>
      <c r="D3" s="153"/>
      <c r="E3" s="153"/>
      <c r="F3" s="155"/>
      <c r="G3" s="153"/>
      <c r="H3" s="153"/>
      <c r="J3" s="3" t="s">
        <v>412</v>
      </c>
    </row>
    <row r="4" spans="1:10" ht="41.25" customHeight="1">
      <c r="A4" s="412" t="s">
        <v>170</v>
      </c>
      <c r="B4" s="414" t="s">
        <v>17</v>
      </c>
      <c r="C4" s="414" t="s">
        <v>453</v>
      </c>
      <c r="D4" s="414" t="s">
        <v>451</v>
      </c>
      <c r="E4" s="414" t="s">
        <v>449</v>
      </c>
      <c r="F4" s="416" t="s">
        <v>452</v>
      </c>
      <c r="G4" s="418" t="s">
        <v>339</v>
      </c>
      <c r="H4" s="419"/>
      <c r="I4" s="419"/>
      <c r="J4" s="420"/>
    </row>
    <row r="5" spans="1:10" ht="54" customHeight="1">
      <c r="A5" s="413"/>
      <c r="B5" s="415"/>
      <c r="C5" s="415"/>
      <c r="D5" s="415"/>
      <c r="E5" s="415"/>
      <c r="F5" s="417"/>
      <c r="G5" s="72" t="s">
        <v>133</v>
      </c>
      <c r="H5" s="72" t="s">
        <v>134</v>
      </c>
      <c r="I5" s="72" t="s">
        <v>135</v>
      </c>
      <c r="J5" s="72" t="s">
        <v>63</v>
      </c>
    </row>
    <row r="6" spans="1:10" ht="23.25" customHeight="1">
      <c r="A6" s="156">
        <v>1</v>
      </c>
      <c r="B6" s="21">
        <v>2</v>
      </c>
      <c r="C6" s="21">
        <v>3</v>
      </c>
      <c r="D6" s="21">
        <v>4</v>
      </c>
      <c r="E6" s="21">
        <v>5</v>
      </c>
      <c r="F6" s="21">
        <v>6</v>
      </c>
      <c r="G6" s="21">
        <v>7</v>
      </c>
      <c r="H6" s="21">
        <v>8</v>
      </c>
      <c r="I6" s="39">
        <v>9</v>
      </c>
      <c r="J6" s="39">
        <v>10</v>
      </c>
    </row>
    <row r="7" spans="1:10" ht="23.25" customHeight="1">
      <c r="A7" s="440" t="s">
        <v>114</v>
      </c>
      <c r="B7" s="441"/>
      <c r="C7" s="441"/>
      <c r="D7" s="441"/>
      <c r="E7" s="441"/>
      <c r="F7" s="441"/>
      <c r="G7" s="441"/>
      <c r="H7" s="441"/>
      <c r="I7" s="441"/>
      <c r="J7" s="442"/>
    </row>
    <row r="8" spans="1:10" ht="36" customHeight="1">
      <c r="A8" s="44" t="s">
        <v>430</v>
      </c>
      <c r="B8" s="21">
        <v>2050</v>
      </c>
      <c r="C8" s="34">
        <f>SUM(C9:C9)</f>
        <v>0</v>
      </c>
      <c r="D8" s="34">
        <f>SUM(D9:D9)</f>
        <v>0</v>
      </c>
      <c r="E8" s="34">
        <f>SUM(E9:E9)</f>
        <v>0</v>
      </c>
      <c r="F8" s="34">
        <f>SUM(G8:J8)</f>
        <v>0</v>
      </c>
      <c r="G8" s="34">
        <f>SUM(G9:G9)</f>
        <v>0</v>
      </c>
      <c r="H8" s="34">
        <f>SUM(H9:H9)</f>
        <v>0</v>
      </c>
      <c r="I8" s="34">
        <f>SUM(I9:I9)</f>
        <v>0</v>
      </c>
      <c r="J8" s="34">
        <f>SUM(J9:J9)</f>
        <v>0</v>
      </c>
    </row>
    <row r="9" spans="1:10" ht="29.25" customHeight="1">
      <c r="A9" s="168"/>
      <c r="B9" s="21"/>
      <c r="C9" s="33"/>
      <c r="D9" s="33"/>
      <c r="E9" s="33"/>
      <c r="F9" s="33">
        <f t="shared" ref="F9:F24" si="0">SUM(G9:J9)</f>
        <v>0</v>
      </c>
      <c r="G9" s="33"/>
      <c r="H9" s="33"/>
      <c r="I9" s="175"/>
      <c r="J9" s="175"/>
    </row>
    <row r="10" spans="1:10" s="43" customFormat="1" ht="35.25" customHeight="1">
      <c r="A10" s="44" t="s">
        <v>431</v>
      </c>
      <c r="B10" s="171">
        <v>2060</v>
      </c>
      <c r="C10" s="34">
        <f>SUM(C11:C11)</f>
        <v>0</v>
      </c>
      <c r="D10" s="34">
        <f>SUM(D11:D11)</f>
        <v>0</v>
      </c>
      <c r="E10" s="34">
        <f>SUM(E11:E11)</f>
        <v>0</v>
      </c>
      <c r="F10" s="34">
        <f t="shared" si="0"/>
        <v>0</v>
      </c>
      <c r="G10" s="34">
        <f>SUM(G11:G11)</f>
        <v>0</v>
      </c>
      <c r="H10" s="34">
        <f>SUM(H11:H11)</f>
        <v>0</v>
      </c>
      <c r="I10" s="34">
        <f>SUM(I11:I11)</f>
        <v>0</v>
      </c>
      <c r="J10" s="34">
        <f>SUM(J11:J11)</f>
        <v>0</v>
      </c>
    </row>
    <row r="11" spans="1:10" s="43" customFormat="1" ht="31.5" customHeight="1">
      <c r="A11" s="158"/>
      <c r="B11" s="171"/>
      <c r="C11" s="33"/>
      <c r="D11" s="33"/>
      <c r="E11" s="33"/>
      <c r="F11" s="33">
        <f t="shared" si="0"/>
        <v>0</v>
      </c>
      <c r="G11" s="33"/>
      <c r="H11" s="33"/>
      <c r="I11" s="176"/>
      <c r="J11" s="176"/>
    </row>
    <row r="12" spans="1:10" s="43" customFormat="1" ht="31.5" customHeight="1">
      <c r="A12" s="443" t="s">
        <v>376</v>
      </c>
      <c r="B12" s="444"/>
      <c r="C12" s="444"/>
      <c r="D12" s="444"/>
      <c r="E12" s="444"/>
      <c r="F12" s="444"/>
      <c r="G12" s="444"/>
      <c r="H12" s="444"/>
      <c r="I12" s="444"/>
      <c r="J12" s="445"/>
    </row>
    <row r="13" spans="1:10" s="43" customFormat="1" ht="72.75" customHeight="1">
      <c r="A13" s="183" t="s">
        <v>432</v>
      </c>
      <c r="B13" s="171"/>
      <c r="C13" s="34"/>
      <c r="D13" s="34"/>
      <c r="E13" s="34"/>
      <c r="F13" s="33"/>
      <c r="G13" s="34"/>
      <c r="H13" s="34"/>
      <c r="I13" s="34"/>
      <c r="J13" s="34"/>
    </row>
    <row r="14" spans="1:10" s="43" customFormat="1" ht="42.75" customHeight="1">
      <c r="A14" s="44" t="s">
        <v>433</v>
      </c>
      <c r="B14" s="171">
        <v>2117</v>
      </c>
      <c r="C14" s="34">
        <f>SUM(C15:C15)</f>
        <v>0</v>
      </c>
      <c r="D14" s="34">
        <f t="shared" ref="D14:J14" si="1">SUM(D15:D15)</f>
        <v>0</v>
      </c>
      <c r="E14" s="34">
        <f t="shared" si="1"/>
        <v>0</v>
      </c>
      <c r="F14" s="33">
        <f t="shared" si="0"/>
        <v>0</v>
      </c>
      <c r="G14" s="34">
        <f t="shared" si="1"/>
        <v>0</v>
      </c>
      <c r="H14" s="34">
        <f t="shared" si="1"/>
        <v>0</v>
      </c>
      <c r="I14" s="34">
        <f t="shared" si="1"/>
        <v>0</v>
      </c>
      <c r="J14" s="34">
        <f t="shared" si="1"/>
        <v>0</v>
      </c>
    </row>
    <row r="15" spans="1:10" s="43" customFormat="1" ht="30" customHeight="1">
      <c r="A15" s="185"/>
      <c r="B15" s="171"/>
      <c r="C15" s="34"/>
      <c r="D15" s="34"/>
      <c r="E15" s="34"/>
      <c r="F15" s="33">
        <f t="shared" si="0"/>
        <v>0</v>
      </c>
      <c r="G15" s="34"/>
      <c r="H15" s="34"/>
      <c r="I15" s="176"/>
      <c r="J15" s="176"/>
    </row>
    <row r="16" spans="1:10" s="43" customFormat="1" ht="65.25" customHeight="1">
      <c r="A16" s="183" t="s">
        <v>372</v>
      </c>
      <c r="B16" s="171"/>
      <c r="C16" s="34"/>
      <c r="D16" s="34"/>
      <c r="E16" s="34"/>
      <c r="F16" s="33"/>
      <c r="G16" s="34"/>
      <c r="H16" s="34"/>
      <c r="I16" s="34"/>
      <c r="J16" s="34"/>
    </row>
    <row r="17" spans="1:10" s="43" customFormat="1" ht="44.25" customHeight="1">
      <c r="A17" s="44" t="s">
        <v>433</v>
      </c>
      <c r="B17" s="171">
        <v>2128</v>
      </c>
      <c r="C17" s="34">
        <f>SUM(C18:C18)</f>
        <v>0</v>
      </c>
      <c r="D17" s="34">
        <f t="shared" ref="D17:J17" si="2">SUM(D18:D18)</f>
        <v>0</v>
      </c>
      <c r="E17" s="34">
        <f t="shared" si="2"/>
        <v>0</v>
      </c>
      <c r="F17" s="33">
        <f t="shared" si="0"/>
        <v>0</v>
      </c>
      <c r="G17" s="34">
        <f t="shared" si="2"/>
        <v>0</v>
      </c>
      <c r="H17" s="34">
        <f t="shared" si="2"/>
        <v>0</v>
      </c>
      <c r="I17" s="34">
        <f t="shared" si="2"/>
        <v>0</v>
      </c>
      <c r="J17" s="34">
        <f t="shared" si="2"/>
        <v>0</v>
      </c>
    </row>
    <row r="18" spans="1:10" s="43" customFormat="1" ht="31.5" customHeight="1">
      <c r="A18" s="183"/>
      <c r="B18" s="171"/>
      <c r="C18" s="34"/>
      <c r="D18" s="34"/>
      <c r="E18" s="34"/>
      <c r="F18" s="33">
        <f t="shared" si="0"/>
        <v>0</v>
      </c>
      <c r="G18" s="34"/>
      <c r="H18" s="34"/>
      <c r="I18" s="34"/>
      <c r="J18" s="34"/>
    </row>
    <row r="19" spans="1:10" s="43" customFormat="1" ht="50.25" customHeight="1">
      <c r="A19" s="183" t="s">
        <v>373</v>
      </c>
      <c r="B19" s="171"/>
      <c r="C19" s="34"/>
      <c r="D19" s="34"/>
      <c r="E19" s="34"/>
      <c r="F19" s="33"/>
      <c r="G19" s="34"/>
      <c r="H19" s="34"/>
      <c r="I19" s="34"/>
      <c r="J19" s="34"/>
    </row>
    <row r="20" spans="1:10" s="43" customFormat="1" ht="46.5" customHeight="1">
      <c r="A20" s="44" t="s">
        <v>434</v>
      </c>
      <c r="B20" s="171">
        <v>2133</v>
      </c>
      <c r="C20" s="34">
        <f>SUM(C21:C21)</f>
        <v>0</v>
      </c>
      <c r="D20" s="34">
        <f t="shared" ref="D20:J20" si="3">SUM(D21:D21)</f>
        <v>0</v>
      </c>
      <c r="E20" s="34">
        <f t="shared" si="3"/>
        <v>0</v>
      </c>
      <c r="F20" s="33">
        <f t="shared" si="0"/>
        <v>0</v>
      </c>
      <c r="G20" s="34">
        <f t="shared" si="3"/>
        <v>0</v>
      </c>
      <c r="H20" s="34">
        <f t="shared" si="3"/>
        <v>0</v>
      </c>
      <c r="I20" s="34">
        <f t="shared" si="3"/>
        <v>0</v>
      </c>
      <c r="J20" s="34">
        <f t="shared" si="3"/>
        <v>0</v>
      </c>
    </row>
    <row r="21" spans="1:10" s="43" customFormat="1" ht="31.5" customHeight="1">
      <c r="A21" s="158"/>
      <c r="B21" s="171"/>
      <c r="C21" s="33"/>
      <c r="D21" s="33"/>
      <c r="E21" s="33"/>
      <c r="F21" s="33">
        <f t="shared" si="0"/>
        <v>0</v>
      </c>
      <c r="G21" s="33"/>
      <c r="H21" s="33"/>
      <c r="I21" s="176"/>
      <c r="J21" s="176"/>
    </row>
    <row r="22" spans="1:10" s="43" customFormat="1" ht="45" customHeight="1">
      <c r="A22" s="169" t="s">
        <v>435</v>
      </c>
      <c r="B22" s="171"/>
      <c r="C22" s="34"/>
      <c r="D22" s="34"/>
      <c r="E22" s="34"/>
      <c r="F22" s="33"/>
      <c r="G22" s="34"/>
      <c r="H22" s="34"/>
      <c r="I22" s="34"/>
      <c r="J22" s="34"/>
    </row>
    <row r="23" spans="1:10" s="43" customFormat="1" ht="41.25" customHeight="1">
      <c r="A23" s="184" t="s">
        <v>436</v>
      </c>
      <c r="B23" s="171">
        <v>2142</v>
      </c>
      <c r="C23" s="34">
        <f>SUM(C24:C24)</f>
        <v>0</v>
      </c>
      <c r="D23" s="34">
        <f t="shared" ref="D23:J23" si="4">SUM(D24:D24)</f>
        <v>0</v>
      </c>
      <c r="E23" s="34">
        <f t="shared" si="4"/>
        <v>0</v>
      </c>
      <c r="F23" s="33">
        <f t="shared" si="0"/>
        <v>0</v>
      </c>
      <c r="G23" s="34">
        <f t="shared" si="4"/>
        <v>0</v>
      </c>
      <c r="H23" s="34">
        <f t="shared" si="4"/>
        <v>0</v>
      </c>
      <c r="I23" s="34">
        <f t="shared" si="4"/>
        <v>0</v>
      </c>
      <c r="J23" s="34">
        <f t="shared" si="4"/>
        <v>0</v>
      </c>
    </row>
    <row r="24" spans="1:10" s="43" customFormat="1" ht="35.25" customHeight="1">
      <c r="A24" s="184"/>
      <c r="B24" s="171"/>
      <c r="C24" s="33"/>
      <c r="D24" s="33"/>
      <c r="E24" s="33"/>
      <c r="F24" s="33">
        <f t="shared" si="0"/>
        <v>0</v>
      </c>
      <c r="G24" s="33"/>
      <c r="H24" s="33"/>
      <c r="I24" s="176"/>
      <c r="J24" s="176"/>
    </row>
    <row r="25" spans="1:10">
      <c r="A25" s="159"/>
      <c r="B25" s="38"/>
      <c r="C25" s="160"/>
      <c r="D25" s="161"/>
      <c r="E25" s="161"/>
      <c r="F25" s="161"/>
      <c r="G25" s="161"/>
      <c r="H25" s="161"/>
    </row>
    <row r="26" spans="1:10" ht="24.75" customHeight="1">
      <c r="A26" s="152" t="s">
        <v>365</v>
      </c>
      <c r="B26" s="22"/>
      <c r="C26" s="421" t="s">
        <v>87</v>
      </c>
      <c r="D26" s="421"/>
      <c r="E26" s="166"/>
      <c r="F26" s="162"/>
      <c r="G26" s="446"/>
      <c r="H26" s="447"/>
      <c r="I26" s="447"/>
    </row>
    <row r="27" spans="1:10">
      <c r="A27" s="38" t="s">
        <v>375</v>
      </c>
      <c r="B27" s="37"/>
      <c r="C27" s="424" t="s">
        <v>414</v>
      </c>
      <c r="D27" s="424"/>
      <c r="E27" s="167"/>
      <c r="F27" s="37"/>
      <c r="G27" s="425" t="s">
        <v>84</v>
      </c>
      <c r="H27" s="425"/>
      <c r="I27" s="425"/>
    </row>
    <row r="28" spans="1:10">
      <c r="A28" s="159"/>
      <c r="B28" s="38"/>
      <c r="C28" s="160"/>
      <c r="D28" s="161"/>
      <c r="E28" s="161"/>
      <c r="F28" s="161"/>
      <c r="G28" s="161"/>
      <c r="H28" s="161"/>
    </row>
    <row r="29" spans="1:10">
      <c r="A29" s="159"/>
      <c r="B29" s="38"/>
      <c r="C29" s="160"/>
      <c r="D29" s="161"/>
      <c r="E29" s="161"/>
      <c r="F29" s="161"/>
      <c r="G29" s="161"/>
      <c r="H29" s="161"/>
    </row>
    <row r="30" spans="1:10">
      <c r="A30" s="159"/>
      <c r="B30" s="38"/>
      <c r="C30" s="160"/>
      <c r="D30" s="161"/>
      <c r="E30" s="161"/>
      <c r="F30" s="161"/>
      <c r="G30" s="161"/>
      <c r="H30" s="161"/>
    </row>
    <row r="31" spans="1:10">
      <c r="A31" s="159"/>
      <c r="B31" s="38"/>
      <c r="C31" s="160"/>
      <c r="D31" s="161"/>
      <c r="E31" s="161"/>
      <c r="F31" s="161"/>
      <c r="G31" s="161"/>
      <c r="H31" s="161"/>
    </row>
    <row r="32" spans="1:10">
      <c r="A32" s="159"/>
      <c r="B32" s="38"/>
      <c r="C32" s="160"/>
      <c r="D32" s="161"/>
      <c r="E32" s="161"/>
      <c r="F32" s="161"/>
      <c r="G32" s="161"/>
      <c r="H32" s="161"/>
    </row>
    <row r="33" spans="1:8">
      <c r="A33" s="159"/>
      <c r="B33" s="38"/>
      <c r="C33" s="160"/>
      <c r="D33" s="161"/>
      <c r="E33" s="161"/>
      <c r="F33" s="161"/>
      <c r="G33" s="161"/>
      <c r="H33" s="161"/>
    </row>
    <row r="34" spans="1:8">
      <c r="A34" s="159"/>
      <c r="B34" s="38"/>
      <c r="C34" s="160"/>
      <c r="D34" s="161"/>
      <c r="E34" s="161"/>
      <c r="F34" s="161"/>
      <c r="G34" s="161"/>
      <c r="H34" s="161"/>
    </row>
    <row r="35" spans="1:8">
      <c r="A35" s="159"/>
      <c r="B35" s="38"/>
      <c r="C35" s="160"/>
      <c r="D35" s="161"/>
      <c r="E35" s="161"/>
      <c r="F35" s="161"/>
      <c r="G35" s="161"/>
      <c r="H35" s="161"/>
    </row>
    <row r="36" spans="1:8">
      <c r="A36" s="159"/>
      <c r="B36" s="38"/>
      <c r="C36" s="160"/>
      <c r="D36" s="161"/>
      <c r="E36" s="161"/>
      <c r="F36" s="161"/>
      <c r="G36" s="161"/>
      <c r="H36" s="161"/>
    </row>
    <row r="37" spans="1:8">
      <c r="A37" s="159"/>
      <c r="B37" s="38"/>
      <c r="C37" s="160"/>
      <c r="D37" s="161"/>
      <c r="E37" s="161"/>
      <c r="F37" s="161"/>
      <c r="G37" s="161"/>
      <c r="H37" s="161"/>
    </row>
    <row r="38" spans="1:8">
      <c r="A38" s="159"/>
      <c r="B38" s="38"/>
      <c r="C38" s="160"/>
      <c r="D38" s="161"/>
      <c r="E38" s="161"/>
      <c r="F38" s="161"/>
      <c r="G38" s="161"/>
      <c r="H38" s="161"/>
    </row>
    <row r="39" spans="1:8">
      <c r="A39" s="159"/>
      <c r="B39" s="38"/>
      <c r="C39" s="160"/>
      <c r="D39" s="161"/>
      <c r="E39" s="161"/>
      <c r="F39" s="161"/>
      <c r="G39" s="161"/>
      <c r="H39" s="161"/>
    </row>
    <row r="40" spans="1:8">
      <c r="A40" s="159"/>
      <c r="B40" s="38"/>
      <c r="C40" s="160"/>
      <c r="D40" s="161"/>
      <c r="E40" s="161"/>
      <c r="F40" s="161"/>
      <c r="G40" s="161"/>
      <c r="H40" s="161"/>
    </row>
    <row r="41" spans="1:8">
      <c r="A41" s="159"/>
      <c r="B41" s="38"/>
      <c r="C41" s="160"/>
      <c r="D41" s="161"/>
      <c r="E41" s="161"/>
      <c r="F41" s="161"/>
      <c r="G41" s="161"/>
      <c r="H41" s="161"/>
    </row>
    <row r="42" spans="1:8">
      <c r="A42" s="159"/>
      <c r="B42" s="38"/>
      <c r="C42" s="160"/>
      <c r="D42" s="161"/>
      <c r="E42" s="161"/>
      <c r="F42" s="161"/>
      <c r="G42" s="161"/>
      <c r="H42" s="161"/>
    </row>
    <row r="43" spans="1:8">
      <c r="A43" s="159"/>
      <c r="B43" s="38"/>
      <c r="C43" s="160"/>
      <c r="D43" s="161"/>
      <c r="E43" s="161"/>
      <c r="F43" s="161"/>
      <c r="G43" s="161"/>
      <c r="H43" s="161"/>
    </row>
    <row r="44" spans="1:8">
      <c r="A44" s="159"/>
      <c r="B44" s="38"/>
      <c r="C44" s="160"/>
      <c r="D44" s="161"/>
      <c r="E44" s="161"/>
      <c r="F44" s="161"/>
      <c r="G44" s="161"/>
      <c r="H44" s="161"/>
    </row>
    <row r="45" spans="1:8">
      <c r="A45" s="159"/>
      <c r="B45" s="38"/>
      <c r="C45" s="160"/>
      <c r="D45" s="161"/>
      <c r="E45" s="161"/>
      <c r="F45" s="161"/>
      <c r="G45" s="161"/>
      <c r="H45" s="161"/>
    </row>
    <row r="46" spans="1:8">
      <c r="A46" s="159"/>
      <c r="B46" s="38"/>
      <c r="C46" s="160"/>
      <c r="D46" s="161"/>
      <c r="E46" s="161"/>
      <c r="F46" s="161"/>
      <c r="G46" s="161"/>
      <c r="H46" s="161"/>
    </row>
    <row r="47" spans="1:8">
      <c r="A47" s="159"/>
      <c r="B47" s="38"/>
      <c r="C47" s="160"/>
      <c r="D47" s="161"/>
      <c r="E47" s="161"/>
      <c r="F47" s="161"/>
      <c r="G47" s="161"/>
      <c r="H47" s="161"/>
    </row>
    <row r="48" spans="1:8">
      <c r="A48" s="159"/>
      <c r="B48" s="38"/>
      <c r="C48" s="160"/>
      <c r="D48" s="161"/>
      <c r="E48" s="161"/>
      <c r="F48" s="161"/>
      <c r="G48" s="161"/>
      <c r="H48" s="161"/>
    </row>
    <row r="49" spans="1:8">
      <c r="A49" s="159"/>
      <c r="B49" s="38"/>
      <c r="C49" s="160"/>
      <c r="D49" s="161"/>
      <c r="E49" s="161"/>
      <c r="F49" s="161"/>
      <c r="G49" s="161"/>
      <c r="H49" s="161"/>
    </row>
    <row r="50" spans="1:8">
      <c r="A50" s="159"/>
      <c r="B50" s="38"/>
      <c r="C50" s="160"/>
      <c r="D50" s="161"/>
      <c r="E50" s="161"/>
      <c r="F50" s="161"/>
      <c r="G50" s="161"/>
      <c r="H50" s="161"/>
    </row>
    <row r="51" spans="1:8">
      <c r="A51" s="159"/>
      <c r="B51" s="38"/>
      <c r="C51" s="160"/>
      <c r="D51" s="161"/>
      <c r="E51" s="161"/>
      <c r="F51" s="161"/>
      <c r="G51" s="161"/>
      <c r="H51" s="161"/>
    </row>
    <row r="52" spans="1:8">
      <c r="A52" s="159"/>
      <c r="B52" s="38"/>
      <c r="C52" s="160"/>
      <c r="D52" s="161"/>
      <c r="E52" s="161"/>
      <c r="F52" s="161"/>
      <c r="G52" s="161"/>
      <c r="H52" s="161"/>
    </row>
    <row r="53" spans="1:8">
      <c r="A53" s="159"/>
      <c r="B53" s="38"/>
      <c r="C53" s="160"/>
      <c r="D53" s="161"/>
      <c r="E53" s="161"/>
      <c r="F53" s="161"/>
      <c r="G53" s="161"/>
      <c r="H53" s="161"/>
    </row>
    <row r="54" spans="1:8">
      <c r="A54" s="159"/>
      <c r="B54" s="38"/>
      <c r="C54" s="160"/>
      <c r="D54" s="161"/>
      <c r="E54" s="161"/>
      <c r="F54" s="161"/>
      <c r="G54" s="161"/>
      <c r="H54" s="161"/>
    </row>
    <row r="55" spans="1:8">
      <c r="A55" s="159"/>
      <c r="B55" s="38"/>
      <c r="C55" s="160"/>
      <c r="D55" s="161"/>
      <c r="E55" s="161"/>
      <c r="F55" s="161"/>
      <c r="G55" s="161"/>
      <c r="H55" s="161"/>
    </row>
    <row r="56" spans="1:8">
      <c r="A56" s="159"/>
      <c r="B56" s="38"/>
      <c r="C56" s="160"/>
      <c r="D56" s="161"/>
      <c r="E56" s="161"/>
      <c r="F56" s="161"/>
      <c r="G56" s="161"/>
      <c r="H56" s="161"/>
    </row>
    <row r="57" spans="1:8">
      <c r="A57" s="159"/>
      <c r="B57" s="38"/>
      <c r="C57" s="160"/>
      <c r="D57" s="161"/>
      <c r="E57" s="161"/>
      <c r="F57" s="161"/>
      <c r="G57" s="161"/>
      <c r="H57" s="161"/>
    </row>
    <row r="58" spans="1:8">
      <c r="A58" s="159"/>
      <c r="B58" s="38"/>
      <c r="C58" s="160"/>
      <c r="D58" s="161"/>
      <c r="E58" s="161"/>
      <c r="F58" s="161"/>
      <c r="G58" s="161"/>
      <c r="H58" s="161"/>
    </row>
    <row r="59" spans="1:8">
      <c r="A59" s="159"/>
      <c r="C59" s="42"/>
      <c r="D59" s="163"/>
      <c r="E59" s="163"/>
      <c r="F59" s="163"/>
      <c r="G59" s="163"/>
      <c r="H59" s="163"/>
    </row>
    <row r="60" spans="1:8">
      <c r="A60" s="164"/>
      <c r="C60" s="42"/>
      <c r="D60" s="163"/>
      <c r="E60" s="163"/>
      <c r="F60" s="163"/>
      <c r="G60" s="163"/>
      <c r="H60" s="163"/>
    </row>
    <row r="61" spans="1:8">
      <c r="A61" s="164"/>
      <c r="C61" s="42"/>
      <c r="D61" s="163"/>
      <c r="E61" s="163"/>
      <c r="F61" s="163"/>
      <c r="G61" s="163"/>
      <c r="H61" s="163"/>
    </row>
    <row r="62" spans="1:8">
      <c r="A62" s="164"/>
      <c r="C62" s="42"/>
      <c r="D62" s="163"/>
      <c r="E62" s="163"/>
      <c r="F62" s="163"/>
      <c r="G62" s="163"/>
      <c r="H62" s="163"/>
    </row>
    <row r="63" spans="1:8">
      <c r="A63" s="164"/>
      <c r="C63" s="42"/>
      <c r="D63" s="163"/>
      <c r="E63" s="163"/>
      <c r="F63" s="163"/>
      <c r="G63" s="163"/>
      <c r="H63" s="163"/>
    </row>
    <row r="64" spans="1:8">
      <c r="A64" s="164"/>
      <c r="C64" s="42"/>
      <c r="D64" s="163"/>
      <c r="E64" s="163"/>
      <c r="F64" s="163"/>
      <c r="G64" s="163"/>
      <c r="H64" s="163"/>
    </row>
    <row r="65" spans="1:8">
      <c r="A65" s="164"/>
      <c r="C65" s="42"/>
      <c r="D65" s="163"/>
      <c r="E65" s="163"/>
      <c r="F65" s="163"/>
      <c r="G65" s="163"/>
      <c r="H65" s="163"/>
    </row>
    <row r="66" spans="1:8">
      <c r="A66" s="164"/>
      <c r="C66" s="42"/>
      <c r="D66" s="163"/>
      <c r="E66" s="163"/>
      <c r="F66" s="163"/>
      <c r="G66" s="163"/>
      <c r="H66" s="163"/>
    </row>
    <row r="67" spans="1:8">
      <c r="A67" s="164"/>
      <c r="C67" s="42"/>
      <c r="D67" s="163"/>
      <c r="E67" s="163"/>
      <c r="F67" s="163"/>
      <c r="G67" s="163"/>
      <c r="H67" s="163"/>
    </row>
    <row r="68" spans="1:8">
      <c r="A68" s="164"/>
      <c r="C68" s="42"/>
      <c r="D68" s="163"/>
      <c r="E68" s="163"/>
      <c r="F68" s="163"/>
      <c r="G68" s="163"/>
      <c r="H68" s="163"/>
    </row>
    <row r="69" spans="1:8">
      <c r="A69" s="164"/>
      <c r="C69" s="42"/>
      <c r="D69" s="163"/>
      <c r="E69" s="163"/>
      <c r="F69" s="163"/>
      <c r="G69" s="163"/>
      <c r="H69" s="163"/>
    </row>
    <row r="70" spans="1:8">
      <c r="A70" s="164"/>
      <c r="C70" s="42"/>
      <c r="D70" s="163"/>
      <c r="E70" s="163"/>
      <c r="F70" s="163"/>
      <c r="G70" s="163"/>
      <c r="H70" s="163"/>
    </row>
    <row r="71" spans="1:8">
      <c r="A71" s="164"/>
      <c r="C71" s="42"/>
      <c r="D71" s="163"/>
      <c r="E71" s="163"/>
      <c r="F71" s="163"/>
      <c r="G71" s="163"/>
      <c r="H71" s="163"/>
    </row>
    <row r="72" spans="1:8">
      <c r="A72" s="164"/>
      <c r="C72" s="42"/>
      <c r="D72" s="163"/>
      <c r="E72" s="163"/>
      <c r="F72" s="163"/>
      <c r="G72" s="163"/>
      <c r="H72" s="163"/>
    </row>
    <row r="73" spans="1:8">
      <c r="A73" s="164"/>
      <c r="C73" s="42"/>
      <c r="D73" s="163"/>
      <c r="E73" s="163"/>
      <c r="F73" s="163"/>
      <c r="G73" s="163"/>
      <c r="H73" s="163"/>
    </row>
    <row r="74" spans="1:8">
      <c r="A74" s="164"/>
      <c r="C74" s="42"/>
      <c r="D74" s="163"/>
      <c r="E74" s="163"/>
      <c r="F74" s="163"/>
      <c r="G74" s="163"/>
      <c r="H74" s="163"/>
    </row>
    <row r="75" spans="1:8">
      <c r="A75" s="164"/>
      <c r="C75" s="42"/>
      <c r="D75" s="163"/>
      <c r="E75" s="163"/>
      <c r="F75" s="163"/>
      <c r="G75" s="163"/>
      <c r="H75" s="163"/>
    </row>
    <row r="76" spans="1:8">
      <c r="A76" s="164"/>
      <c r="C76" s="42"/>
      <c r="D76" s="163"/>
      <c r="E76" s="163"/>
      <c r="F76" s="163"/>
      <c r="G76" s="163"/>
      <c r="H76" s="163"/>
    </row>
    <row r="77" spans="1:8">
      <c r="A77" s="164"/>
      <c r="C77" s="42"/>
      <c r="D77" s="163"/>
      <c r="E77" s="163"/>
      <c r="F77" s="163"/>
      <c r="G77" s="163"/>
      <c r="H77" s="163"/>
    </row>
    <row r="78" spans="1:8">
      <c r="A78" s="164"/>
      <c r="C78" s="42"/>
      <c r="D78" s="163"/>
      <c r="E78" s="163"/>
      <c r="F78" s="163"/>
      <c r="G78" s="163"/>
      <c r="H78" s="163"/>
    </row>
    <row r="79" spans="1:8">
      <c r="A79" s="164"/>
      <c r="C79" s="42"/>
      <c r="D79" s="163"/>
      <c r="E79" s="163"/>
      <c r="F79" s="163"/>
      <c r="G79" s="163"/>
      <c r="H79" s="163"/>
    </row>
    <row r="80" spans="1:8">
      <c r="A80" s="164"/>
      <c r="C80" s="42"/>
      <c r="D80" s="163"/>
      <c r="E80" s="163"/>
      <c r="F80" s="163"/>
      <c r="G80" s="163"/>
      <c r="H80" s="163"/>
    </row>
    <row r="81" spans="1:8">
      <c r="A81" s="164"/>
      <c r="C81" s="42"/>
      <c r="D81" s="163"/>
      <c r="E81" s="163"/>
      <c r="F81" s="163"/>
      <c r="G81" s="163"/>
      <c r="H81" s="163"/>
    </row>
    <row r="82" spans="1:8">
      <c r="A82" s="164"/>
    </row>
    <row r="83" spans="1:8">
      <c r="A83" s="165"/>
    </row>
    <row r="84" spans="1:8">
      <c r="A84" s="165"/>
    </row>
    <row r="85" spans="1:8">
      <c r="A85" s="165"/>
    </row>
    <row r="86" spans="1:8">
      <c r="A86" s="165"/>
    </row>
    <row r="87" spans="1:8">
      <c r="A87" s="165"/>
    </row>
    <row r="88" spans="1:8">
      <c r="A88" s="165"/>
    </row>
    <row r="89" spans="1:8">
      <c r="A89" s="165"/>
    </row>
    <row r="90" spans="1:8">
      <c r="A90" s="165"/>
    </row>
    <row r="91" spans="1:8">
      <c r="A91" s="165"/>
    </row>
    <row r="92" spans="1:8">
      <c r="A92" s="165"/>
    </row>
    <row r="93" spans="1:8">
      <c r="A93" s="165"/>
    </row>
    <row r="94" spans="1:8">
      <c r="A94" s="165"/>
    </row>
    <row r="95" spans="1:8">
      <c r="A95" s="165"/>
    </row>
    <row r="96" spans="1:8">
      <c r="A96" s="165"/>
    </row>
    <row r="97" spans="1:1">
      <c r="A97" s="165"/>
    </row>
    <row r="98" spans="1:1">
      <c r="A98" s="165"/>
    </row>
    <row r="99" spans="1:1">
      <c r="A99" s="165"/>
    </row>
    <row r="100" spans="1:1">
      <c r="A100" s="165"/>
    </row>
    <row r="101" spans="1:1">
      <c r="A101" s="165"/>
    </row>
    <row r="102" spans="1:1">
      <c r="A102" s="165"/>
    </row>
    <row r="103" spans="1:1">
      <c r="A103" s="165"/>
    </row>
    <row r="104" spans="1:1">
      <c r="A104" s="165"/>
    </row>
    <row r="105" spans="1:1">
      <c r="A105" s="165"/>
    </row>
    <row r="106" spans="1:1">
      <c r="A106" s="165"/>
    </row>
    <row r="107" spans="1:1">
      <c r="A107" s="165"/>
    </row>
    <row r="108" spans="1:1">
      <c r="A108" s="165"/>
    </row>
    <row r="109" spans="1:1">
      <c r="A109" s="165"/>
    </row>
    <row r="110" spans="1:1">
      <c r="A110" s="165"/>
    </row>
    <row r="111" spans="1:1">
      <c r="A111" s="165"/>
    </row>
    <row r="112" spans="1:1">
      <c r="A112" s="165"/>
    </row>
    <row r="113" spans="1:1">
      <c r="A113" s="165"/>
    </row>
    <row r="114" spans="1:1">
      <c r="A114" s="165"/>
    </row>
    <row r="115" spans="1:1">
      <c r="A115" s="165"/>
    </row>
    <row r="116" spans="1:1">
      <c r="A116" s="165"/>
    </row>
    <row r="117" spans="1:1">
      <c r="A117" s="165"/>
    </row>
    <row r="118" spans="1:1">
      <c r="A118" s="165"/>
    </row>
    <row r="119" spans="1:1">
      <c r="A119" s="165"/>
    </row>
    <row r="120" spans="1:1">
      <c r="A120" s="165"/>
    </row>
    <row r="121" spans="1:1">
      <c r="A121" s="165"/>
    </row>
    <row r="122" spans="1:1">
      <c r="A122" s="165"/>
    </row>
    <row r="123" spans="1:1">
      <c r="A123" s="165"/>
    </row>
    <row r="124" spans="1:1">
      <c r="A124" s="165"/>
    </row>
    <row r="125" spans="1:1">
      <c r="A125" s="165"/>
    </row>
    <row r="126" spans="1:1">
      <c r="A126" s="165"/>
    </row>
    <row r="127" spans="1:1">
      <c r="A127" s="165"/>
    </row>
    <row r="128" spans="1:1">
      <c r="A128" s="165"/>
    </row>
    <row r="129" spans="1:1">
      <c r="A129" s="165"/>
    </row>
    <row r="130" spans="1:1">
      <c r="A130" s="165"/>
    </row>
    <row r="131" spans="1:1">
      <c r="A131" s="165"/>
    </row>
    <row r="132" spans="1:1">
      <c r="A132" s="165"/>
    </row>
    <row r="133" spans="1:1">
      <c r="A133" s="165"/>
    </row>
    <row r="134" spans="1:1">
      <c r="A134" s="165"/>
    </row>
    <row r="135" spans="1:1">
      <c r="A135" s="165"/>
    </row>
    <row r="136" spans="1:1">
      <c r="A136" s="165"/>
    </row>
    <row r="137" spans="1:1">
      <c r="A137" s="165"/>
    </row>
    <row r="138" spans="1:1">
      <c r="A138" s="165"/>
    </row>
    <row r="139" spans="1:1">
      <c r="A139" s="165"/>
    </row>
    <row r="140" spans="1:1">
      <c r="A140" s="165"/>
    </row>
    <row r="141" spans="1:1">
      <c r="A141" s="165"/>
    </row>
    <row r="142" spans="1:1">
      <c r="A142" s="165"/>
    </row>
    <row r="143" spans="1:1">
      <c r="A143" s="165"/>
    </row>
    <row r="144" spans="1:1">
      <c r="A144" s="165"/>
    </row>
    <row r="145" spans="1:1">
      <c r="A145" s="165"/>
    </row>
    <row r="146" spans="1:1">
      <c r="A146" s="165"/>
    </row>
    <row r="147" spans="1:1">
      <c r="A147" s="165"/>
    </row>
    <row r="148" spans="1:1">
      <c r="A148" s="165"/>
    </row>
    <row r="149" spans="1:1">
      <c r="A149" s="165"/>
    </row>
    <row r="150" spans="1:1">
      <c r="A150" s="165"/>
    </row>
    <row r="151" spans="1:1">
      <c r="A151" s="165"/>
    </row>
    <row r="152" spans="1:1">
      <c r="A152" s="165"/>
    </row>
    <row r="153" spans="1:1">
      <c r="A153" s="165"/>
    </row>
    <row r="154" spans="1:1">
      <c r="A154" s="165"/>
    </row>
    <row r="155" spans="1:1">
      <c r="A155" s="165"/>
    </row>
    <row r="156" spans="1:1">
      <c r="A156" s="165"/>
    </row>
    <row r="157" spans="1:1">
      <c r="A157" s="165"/>
    </row>
    <row r="158" spans="1:1">
      <c r="A158" s="165"/>
    </row>
    <row r="159" spans="1:1">
      <c r="A159" s="165"/>
    </row>
    <row r="160" spans="1:1">
      <c r="A160" s="165"/>
    </row>
    <row r="161" spans="1:1">
      <c r="A161" s="165"/>
    </row>
    <row r="162" spans="1:1">
      <c r="A162" s="165"/>
    </row>
    <row r="163" spans="1:1">
      <c r="A163" s="165"/>
    </row>
    <row r="164" spans="1:1">
      <c r="A164" s="165"/>
    </row>
    <row r="165" spans="1:1">
      <c r="A165" s="165"/>
    </row>
    <row r="166" spans="1:1">
      <c r="A166" s="165"/>
    </row>
    <row r="167" spans="1:1">
      <c r="A167" s="165"/>
    </row>
    <row r="168" spans="1:1">
      <c r="A168" s="165"/>
    </row>
    <row r="169" spans="1:1">
      <c r="A169" s="165"/>
    </row>
    <row r="170" spans="1:1">
      <c r="A170" s="165"/>
    </row>
    <row r="171" spans="1:1">
      <c r="A171" s="165"/>
    </row>
    <row r="172" spans="1:1">
      <c r="A172" s="165"/>
    </row>
    <row r="173" spans="1:1">
      <c r="A173" s="165"/>
    </row>
    <row r="174" spans="1:1">
      <c r="A174" s="165"/>
    </row>
    <row r="175" spans="1:1">
      <c r="A175" s="165"/>
    </row>
    <row r="176" spans="1:1">
      <c r="A176" s="165"/>
    </row>
    <row r="177" spans="1:1">
      <c r="A177" s="165"/>
    </row>
    <row r="178" spans="1:1">
      <c r="A178" s="165"/>
    </row>
    <row r="179" spans="1:1">
      <c r="A179" s="165"/>
    </row>
    <row r="180" spans="1:1">
      <c r="A180" s="165"/>
    </row>
    <row r="181" spans="1:1">
      <c r="A181" s="165"/>
    </row>
    <row r="182" spans="1:1">
      <c r="A182" s="165"/>
    </row>
    <row r="183" spans="1:1">
      <c r="A183" s="165"/>
    </row>
    <row r="184" spans="1:1">
      <c r="A184" s="165"/>
    </row>
    <row r="185" spans="1:1">
      <c r="A185" s="165"/>
    </row>
    <row r="186" spans="1:1">
      <c r="A186" s="165"/>
    </row>
    <row r="187" spans="1:1">
      <c r="A187" s="165"/>
    </row>
    <row r="188" spans="1:1">
      <c r="A188" s="165"/>
    </row>
    <row r="189" spans="1:1">
      <c r="A189" s="165"/>
    </row>
    <row r="190" spans="1:1">
      <c r="A190" s="165"/>
    </row>
    <row r="191" spans="1:1">
      <c r="A191" s="165"/>
    </row>
    <row r="192" spans="1:1">
      <c r="A192" s="165"/>
    </row>
    <row r="193" spans="1:1">
      <c r="A193" s="165"/>
    </row>
    <row r="194" spans="1:1">
      <c r="A194" s="165"/>
    </row>
    <row r="195" spans="1:1">
      <c r="A195" s="165"/>
    </row>
    <row r="196" spans="1:1">
      <c r="A196" s="165"/>
    </row>
    <row r="197" spans="1:1">
      <c r="A197" s="165"/>
    </row>
    <row r="198" spans="1:1">
      <c r="A198" s="165"/>
    </row>
    <row r="199" spans="1:1">
      <c r="A199" s="165"/>
    </row>
    <row r="200" spans="1:1">
      <c r="A200" s="165"/>
    </row>
    <row r="201" spans="1:1">
      <c r="A201" s="165"/>
    </row>
    <row r="202" spans="1:1">
      <c r="A202" s="165"/>
    </row>
    <row r="203" spans="1:1">
      <c r="A203" s="165"/>
    </row>
    <row r="204" spans="1:1">
      <c r="A204" s="165"/>
    </row>
    <row r="205" spans="1:1">
      <c r="A205" s="165"/>
    </row>
    <row r="206" spans="1:1">
      <c r="A206" s="165"/>
    </row>
    <row r="207" spans="1:1">
      <c r="A207" s="165"/>
    </row>
    <row r="208" spans="1:1">
      <c r="A208" s="165"/>
    </row>
    <row r="209" spans="1:1">
      <c r="A209" s="165"/>
    </row>
    <row r="210" spans="1:1">
      <c r="A210" s="165"/>
    </row>
    <row r="211" spans="1:1">
      <c r="A211" s="165"/>
    </row>
    <row r="212" spans="1:1">
      <c r="A212" s="165"/>
    </row>
    <row r="213" spans="1:1">
      <c r="A213" s="165"/>
    </row>
    <row r="214" spans="1:1">
      <c r="A214" s="165"/>
    </row>
    <row r="215" spans="1:1">
      <c r="A215" s="165"/>
    </row>
    <row r="216" spans="1:1">
      <c r="A216" s="165"/>
    </row>
    <row r="217" spans="1:1">
      <c r="A217" s="165"/>
    </row>
    <row r="218" spans="1:1">
      <c r="A218" s="165"/>
    </row>
    <row r="219" spans="1:1">
      <c r="A219" s="165"/>
    </row>
    <row r="220" spans="1:1">
      <c r="A220" s="165"/>
    </row>
    <row r="221" spans="1:1">
      <c r="A221" s="165"/>
    </row>
    <row r="222" spans="1:1">
      <c r="A222" s="165"/>
    </row>
    <row r="223" spans="1:1">
      <c r="A223" s="165"/>
    </row>
    <row r="224" spans="1:1">
      <c r="A224" s="165"/>
    </row>
    <row r="225" spans="1:1">
      <c r="A225" s="165"/>
    </row>
    <row r="226" spans="1:1">
      <c r="A226" s="165"/>
    </row>
    <row r="227" spans="1:1">
      <c r="A227" s="165"/>
    </row>
    <row r="228" spans="1:1">
      <c r="A228" s="165"/>
    </row>
    <row r="229" spans="1:1">
      <c r="A229" s="165"/>
    </row>
    <row r="230" spans="1:1">
      <c r="A230" s="165"/>
    </row>
    <row r="231" spans="1:1">
      <c r="A231" s="165"/>
    </row>
    <row r="232" spans="1:1">
      <c r="A232" s="165"/>
    </row>
    <row r="233" spans="1:1">
      <c r="A233" s="165"/>
    </row>
    <row r="234" spans="1:1">
      <c r="A234" s="165"/>
    </row>
    <row r="235" spans="1:1">
      <c r="A235" s="165"/>
    </row>
    <row r="236" spans="1:1">
      <c r="A236" s="165"/>
    </row>
    <row r="237" spans="1:1">
      <c r="A237" s="165"/>
    </row>
    <row r="238" spans="1:1">
      <c r="A238" s="165"/>
    </row>
    <row r="239" spans="1:1">
      <c r="A239" s="165"/>
    </row>
    <row r="240" spans="1:1">
      <c r="A240" s="165"/>
    </row>
    <row r="241" spans="1:1">
      <c r="A241" s="165"/>
    </row>
    <row r="242" spans="1:1">
      <c r="A242" s="165"/>
    </row>
    <row r="243" spans="1:1">
      <c r="A243" s="165"/>
    </row>
    <row r="244" spans="1:1">
      <c r="A244" s="165"/>
    </row>
    <row r="245" spans="1:1">
      <c r="A245" s="165"/>
    </row>
    <row r="246" spans="1:1">
      <c r="A246" s="165"/>
    </row>
    <row r="247" spans="1:1">
      <c r="A247" s="165"/>
    </row>
    <row r="248" spans="1:1">
      <c r="A248" s="165"/>
    </row>
    <row r="249" spans="1:1">
      <c r="A249" s="165"/>
    </row>
  </sheetData>
  <mergeCells count="14">
    <mergeCell ref="A2:H2"/>
    <mergeCell ref="A4:A5"/>
    <mergeCell ref="B4:B5"/>
    <mergeCell ref="C4:C5"/>
    <mergeCell ref="D4:D5"/>
    <mergeCell ref="E4:E5"/>
    <mergeCell ref="F4:F5"/>
    <mergeCell ref="G4:J4"/>
    <mergeCell ref="C27:D27"/>
    <mergeCell ref="G27:I27"/>
    <mergeCell ref="A7:J7"/>
    <mergeCell ref="A12:J12"/>
    <mergeCell ref="C26:D26"/>
    <mergeCell ref="G26:I26"/>
  </mergeCells>
  <phoneticPr fontId="3" type="noConversion"/>
  <pageMargins left="0.24" right="0.16" top="0.2" bottom="0.2" header="0.3" footer="0.3"/>
  <pageSetup paperSize="9"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T102"/>
  <sheetViews>
    <sheetView tabSelected="1" view="pageBreakPreview" topLeftCell="A52" zoomScale="70" zoomScaleNormal="75" zoomScaleSheetLayoutView="70" workbookViewId="0">
      <selection activeCell="H66" sqref="H66"/>
    </sheetView>
  </sheetViews>
  <sheetFormatPr defaultRowHeight="20.25"/>
  <cols>
    <col min="1" max="1" width="93.28515625" style="73" customWidth="1"/>
    <col min="2" max="2" width="15" style="73" customWidth="1"/>
    <col min="3" max="3" width="15.42578125" style="73" customWidth="1"/>
    <col min="4" max="4" width="17.42578125" style="73" customWidth="1"/>
    <col min="5" max="5" width="17.7109375" style="73" customWidth="1"/>
    <col min="6" max="10" width="16" style="73" customWidth="1"/>
    <col min="11" max="12" width="9.140625" style="73"/>
    <col min="13" max="15" width="9.28515625" style="73" bestFit="1" customWidth="1"/>
    <col min="16" max="16" width="13" style="73" bestFit="1" customWidth="1"/>
    <col min="17" max="20" width="11" style="73" bestFit="1" customWidth="1"/>
    <col min="21" max="16384" width="9.140625" style="73"/>
  </cols>
  <sheetData>
    <row r="1" spans="1:20" ht="23.25" customHeight="1">
      <c r="J1" s="96" t="s">
        <v>361</v>
      </c>
    </row>
    <row r="2" spans="1:20" ht="29.25" customHeight="1">
      <c r="A2" s="449" t="s">
        <v>286</v>
      </c>
      <c r="B2" s="449"/>
      <c r="C2" s="449"/>
      <c r="D2" s="449"/>
      <c r="E2" s="449"/>
      <c r="F2" s="449"/>
      <c r="G2" s="449"/>
      <c r="H2" s="449"/>
      <c r="I2" s="449"/>
      <c r="J2" s="449"/>
    </row>
    <row r="3" spans="1:20">
      <c r="A3" s="97"/>
      <c r="B3" s="97"/>
      <c r="C3" s="97"/>
      <c r="D3" s="97"/>
      <c r="E3" s="97"/>
      <c r="F3" s="97"/>
      <c r="G3" s="97"/>
      <c r="H3" s="97"/>
      <c r="I3" s="97"/>
      <c r="J3" s="109" t="s">
        <v>369</v>
      </c>
    </row>
    <row r="4" spans="1:20" ht="48" customHeight="1">
      <c r="A4" s="450" t="s">
        <v>170</v>
      </c>
      <c r="B4" s="452" t="s">
        <v>0</v>
      </c>
      <c r="C4" s="452" t="s">
        <v>521</v>
      </c>
      <c r="D4" s="452" t="s">
        <v>525</v>
      </c>
      <c r="E4" s="452" t="s">
        <v>516</v>
      </c>
      <c r="F4" s="439" t="s">
        <v>517</v>
      </c>
      <c r="G4" s="439" t="s">
        <v>339</v>
      </c>
      <c r="H4" s="439"/>
      <c r="I4" s="439"/>
      <c r="J4" s="439"/>
    </row>
    <row r="5" spans="1:20" ht="72" customHeight="1">
      <c r="A5" s="451"/>
      <c r="B5" s="452"/>
      <c r="C5" s="452"/>
      <c r="D5" s="452"/>
      <c r="E5" s="452"/>
      <c r="F5" s="439"/>
      <c r="G5" s="82" t="s">
        <v>133</v>
      </c>
      <c r="H5" s="82" t="s">
        <v>134</v>
      </c>
      <c r="I5" s="82" t="s">
        <v>135</v>
      </c>
      <c r="J5" s="82" t="s">
        <v>63</v>
      </c>
    </row>
    <row r="6" spans="1:20" ht="27" customHeight="1">
      <c r="A6" s="58">
        <v>1</v>
      </c>
      <c r="B6" s="82">
        <v>2</v>
      </c>
      <c r="C6" s="82">
        <v>3</v>
      </c>
      <c r="D6" s="82">
        <v>4</v>
      </c>
      <c r="E6" s="82">
        <v>5</v>
      </c>
      <c r="F6" s="82">
        <v>6</v>
      </c>
      <c r="G6" s="82">
        <v>7</v>
      </c>
      <c r="H6" s="82">
        <v>8</v>
      </c>
      <c r="I6" s="82">
        <v>9</v>
      </c>
      <c r="J6" s="82">
        <v>10</v>
      </c>
    </row>
    <row r="7" spans="1:20" s="101" customFormat="1" ht="36" customHeight="1">
      <c r="A7" s="110" t="s">
        <v>117</v>
      </c>
      <c r="B7" s="98"/>
      <c r="C7" s="99"/>
      <c r="D7" s="99"/>
      <c r="E7" s="99"/>
      <c r="F7" s="99"/>
      <c r="G7" s="99"/>
      <c r="H7" s="99"/>
      <c r="I7" s="99"/>
      <c r="J7" s="100"/>
    </row>
    <row r="8" spans="1:20" ht="34.5" customHeight="1">
      <c r="A8" s="102" t="s">
        <v>257</v>
      </c>
      <c r="B8" s="103">
        <v>3000</v>
      </c>
      <c r="C8" s="60">
        <f>SUM(C9:C10,C12:C17)</f>
        <v>7097.3</v>
      </c>
      <c r="D8" s="60">
        <f t="shared" ref="D8:J8" si="0">SUM(D9:D10,D12:D17)</f>
        <v>6680.8</v>
      </c>
      <c r="E8" s="60">
        <f t="shared" si="0"/>
        <v>6680.8</v>
      </c>
      <c r="F8" s="60">
        <f t="shared" ref="F8:F18" si="1">SUM(G8:J8)</f>
        <v>8940.7999999999993</v>
      </c>
      <c r="G8" s="60">
        <f t="shared" si="0"/>
        <v>2205</v>
      </c>
      <c r="H8" s="60">
        <f t="shared" si="0"/>
        <v>2245</v>
      </c>
      <c r="I8" s="60">
        <f t="shared" si="0"/>
        <v>2245</v>
      </c>
      <c r="J8" s="60">
        <f t="shared" si="0"/>
        <v>2245.8000000000002</v>
      </c>
      <c r="M8" s="353">
        <f>C8-'[36]ІІІ. Рух грош. коштів'!C8</f>
        <v>692.80000000000018</v>
      </c>
      <c r="N8" s="353">
        <f>D8-'[36]ІІІ. Рух грош. коштів'!D8</f>
        <v>12.699999999999818</v>
      </c>
      <c r="O8" s="353">
        <f>E8-'[36]ІІІ. Рух грош. коштів'!E8</f>
        <v>-68</v>
      </c>
      <c r="P8" s="353">
        <f>F8-'[36]ІІІ. Рух грош. коштів'!F8</f>
        <v>0</v>
      </c>
      <c r="Q8" s="353">
        <f>G8-'[36]ІІІ. Рух грош. коштів'!G8</f>
        <v>-30.199999999999818</v>
      </c>
      <c r="R8" s="353">
        <f>H8-'[36]ІІІ. Рух грош. коштів'!H8</f>
        <v>9.7999999999997272</v>
      </c>
      <c r="S8" s="353">
        <f>I8-'[36]ІІІ. Рух грош. коштів'!I8</f>
        <v>9.6999999999998181</v>
      </c>
      <c r="T8" s="353">
        <f>J8-'[36]ІІІ. Рух грош. коштів'!J8</f>
        <v>10.700000000000273</v>
      </c>
    </row>
    <row r="9" spans="1:20" ht="33" customHeight="1">
      <c r="A9" s="61" t="s">
        <v>318</v>
      </c>
      <c r="B9" s="62">
        <v>3010</v>
      </c>
      <c r="C9" s="67">
        <v>679.2</v>
      </c>
      <c r="D9" s="67">
        <v>265.5</v>
      </c>
      <c r="E9" s="67">
        <v>265.5</v>
      </c>
      <c r="F9" s="67">
        <f t="shared" si="1"/>
        <v>340</v>
      </c>
      <c r="G9" s="67">
        <v>85</v>
      </c>
      <c r="H9" s="67">
        <v>85</v>
      </c>
      <c r="I9" s="67">
        <v>85</v>
      </c>
      <c r="J9" s="67">
        <v>85</v>
      </c>
      <c r="M9" s="353">
        <f>C9-'[36]ІІІ. Рух грош. коштів'!C9</f>
        <v>135.30000000000007</v>
      </c>
      <c r="N9" s="353">
        <f>D9-'[36]ІІІ. Рух грош. коштів'!D9</f>
        <v>15.5</v>
      </c>
      <c r="O9" s="353">
        <f>E9-'[36]ІІІ. Рух грош. коштів'!E9</f>
        <v>-65.199999999999989</v>
      </c>
      <c r="P9" s="353">
        <f>F9-'[36]ІІІ. Рух грош. коштів'!F9</f>
        <v>74.5</v>
      </c>
      <c r="Q9" s="353">
        <f>G9-'[36]ІІІ. Рух грош. коштів'!G9</f>
        <v>-50.199999999999989</v>
      </c>
      <c r="R9" s="353">
        <f>H9-'[36]ІІІ. Рух грош. коштів'!H9</f>
        <v>45.1</v>
      </c>
      <c r="S9" s="353">
        <f>I9-'[36]ІІІ. Рух грош. коштів'!I9</f>
        <v>69.7</v>
      </c>
      <c r="T9" s="353">
        <f>J9-'[36]ІІІ. Рух грош. коштів'!J9</f>
        <v>9.9000000000000057</v>
      </c>
    </row>
    <row r="10" spans="1:20" ht="30" customHeight="1">
      <c r="A10" s="61" t="s">
        <v>258</v>
      </c>
      <c r="B10" s="62">
        <v>3020</v>
      </c>
      <c r="C10" s="67"/>
      <c r="D10" s="67"/>
      <c r="E10" s="67"/>
      <c r="F10" s="67">
        <f t="shared" si="1"/>
        <v>0</v>
      </c>
      <c r="G10" s="67"/>
      <c r="H10" s="67"/>
      <c r="I10" s="67"/>
      <c r="J10" s="67"/>
      <c r="M10" s="353">
        <f>C10-'[36]ІІІ. Рух грош. коштів'!C10</f>
        <v>0</v>
      </c>
      <c r="N10" s="353">
        <f>D10-'[36]ІІІ. Рух грош. коштів'!D10</f>
        <v>0</v>
      </c>
      <c r="O10" s="353">
        <f>E10-'[36]ІІІ. Рух грош. коштів'!E10</f>
        <v>0</v>
      </c>
      <c r="P10" s="353">
        <f>F10-'[36]ІІІ. Рух грош. коштів'!F10</f>
        <v>0</v>
      </c>
      <c r="Q10" s="353">
        <f>G10-'[36]ІІІ. Рух грош. коштів'!G10</f>
        <v>0</v>
      </c>
      <c r="R10" s="353">
        <f>H10-'[36]ІІІ. Рух грош. коштів'!H10</f>
        <v>0</v>
      </c>
      <c r="S10" s="353">
        <f>I10-'[36]ІІІ. Рух грош. коштів'!I10</f>
        <v>0</v>
      </c>
      <c r="T10" s="353">
        <f>J10-'[36]ІІІ. Рух грош. коштів'!J10</f>
        <v>0</v>
      </c>
    </row>
    <row r="11" spans="1:20" ht="28.5" customHeight="1">
      <c r="A11" s="61" t="s">
        <v>259</v>
      </c>
      <c r="B11" s="62">
        <v>3021</v>
      </c>
      <c r="C11" s="67"/>
      <c r="D11" s="67"/>
      <c r="E11" s="67"/>
      <c r="F11" s="67">
        <f t="shared" si="1"/>
        <v>0</v>
      </c>
      <c r="G11" s="67"/>
      <c r="H11" s="67"/>
      <c r="I11" s="67"/>
      <c r="J11" s="67"/>
      <c r="M11" s="353">
        <f>C11-'[36]ІІІ. Рух грош. коштів'!C11</f>
        <v>0</v>
      </c>
      <c r="N11" s="353">
        <f>D11-'[36]ІІІ. Рух грош. коштів'!D11</f>
        <v>0</v>
      </c>
      <c r="O11" s="353">
        <f>E11-'[36]ІІІ. Рух грош. коштів'!E11</f>
        <v>0</v>
      </c>
      <c r="P11" s="353">
        <f>F11-'[36]ІІІ. Рух грош. коштів'!F11</f>
        <v>0</v>
      </c>
      <c r="Q11" s="353">
        <f>G11-'[36]ІІІ. Рух грош. коштів'!G11</f>
        <v>0</v>
      </c>
      <c r="R11" s="353">
        <f>H11-'[36]ІІІ. Рух грош. коштів'!H11</f>
        <v>0</v>
      </c>
      <c r="S11" s="353">
        <f>I11-'[36]ІІІ. Рух грош. коштів'!I11</f>
        <v>0</v>
      </c>
      <c r="T11" s="353">
        <f>J11-'[36]ІІІ. Рух грош. коштів'!J11</f>
        <v>0</v>
      </c>
    </row>
    <row r="12" spans="1:20" ht="34.5" customHeight="1">
      <c r="A12" s="61" t="s">
        <v>484</v>
      </c>
      <c r="B12" s="62">
        <v>3030</v>
      </c>
      <c r="C12" s="315">
        <v>6418.1</v>
      </c>
      <c r="D12" s="315">
        <v>6415.3</v>
      </c>
      <c r="E12" s="315">
        <v>6415.3</v>
      </c>
      <c r="F12" s="315">
        <f t="shared" si="1"/>
        <v>8600.7999999999993</v>
      </c>
      <c r="G12" s="245">
        <f ca="1">'I. Фін результат'!G51</f>
        <v>2120</v>
      </c>
      <c r="H12" s="245">
        <f ca="1">'I. Фін результат'!H51</f>
        <v>2160</v>
      </c>
      <c r="I12" s="245">
        <f ca="1">'I. Фін результат'!I51</f>
        <v>2160</v>
      </c>
      <c r="J12" s="245">
        <f ca="1">'I. Фін результат'!J51</f>
        <v>2160.8000000000002</v>
      </c>
      <c r="M12" s="353">
        <f>C12-'[36]ІІІ. Рух грош. коштів'!C12</f>
        <v>557.5</v>
      </c>
      <c r="N12" s="353">
        <f>D12-'[36]ІІІ. Рух грош. коштів'!D12</f>
        <v>-2.8000000000001819</v>
      </c>
      <c r="O12" s="353">
        <f>E12-'[36]ІІІ. Рух грош. коштів'!E12</f>
        <v>-2.8000000000001819</v>
      </c>
      <c r="P12" s="353">
        <f>F12-'[36]ІІІ. Рух грош. коштів'!F12</f>
        <v>-74.5</v>
      </c>
      <c r="Q12" s="353">
        <f>G12-'[36]ІІІ. Рух грош. коштів'!G12</f>
        <v>20</v>
      </c>
      <c r="R12" s="353">
        <f>H12-'[36]ІІІ. Рух грош. коштів'!H12</f>
        <v>-35.300000000000182</v>
      </c>
      <c r="S12" s="353">
        <f>I12-'[36]ІІІ. Рух грош. коштів'!I12</f>
        <v>-60</v>
      </c>
      <c r="T12" s="353">
        <f>J12-'[36]ІІІ. Рух грош. коштів'!J12</f>
        <v>0.8000000000001819</v>
      </c>
    </row>
    <row r="13" spans="1:20" ht="33" customHeight="1">
      <c r="A13" s="61" t="s">
        <v>384</v>
      </c>
      <c r="B13" s="62">
        <v>3040</v>
      </c>
      <c r="C13" s="67"/>
      <c r="D13" s="67"/>
      <c r="E13" s="67"/>
      <c r="F13" s="67">
        <f t="shared" si="1"/>
        <v>0</v>
      </c>
      <c r="G13" s="67"/>
      <c r="H13" s="67"/>
      <c r="I13" s="67"/>
      <c r="J13" s="67"/>
      <c r="M13" s="353">
        <f>C13-'[36]ІІІ. Рух грош. коштів'!C13</f>
        <v>0</v>
      </c>
      <c r="N13" s="353">
        <f>D13-'[36]ІІІ. Рух грош. коштів'!D13</f>
        <v>0</v>
      </c>
      <c r="O13" s="353">
        <f>E13-'[36]ІІІ. Рух грош. коштів'!E13</f>
        <v>0</v>
      </c>
      <c r="P13" s="353">
        <f>F13-'[36]ІІІ. Рух грош. коштів'!F13</f>
        <v>0</v>
      </c>
      <c r="Q13" s="353">
        <f>G13-'[36]ІІІ. Рух грош. коштів'!G13</f>
        <v>0</v>
      </c>
      <c r="R13" s="353">
        <f>H13-'[36]ІІІ. Рух грош. коштів'!H13</f>
        <v>0</v>
      </c>
      <c r="S13" s="353">
        <f>I13-'[36]ІІІ. Рух грош. коштів'!I13</f>
        <v>0</v>
      </c>
      <c r="T13" s="353">
        <f>J13-'[36]ІІІ. Рух грош. коштів'!J13</f>
        <v>0</v>
      </c>
    </row>
    <row r="14" spans="1:20" ht="33" customHeight="1">
      <c r="A14" s="61" t="s">
        <v>260</v>
      </c>
      <c r="B14" s="62">
        <v>3050</v>
      </c>
      <c r="C14" s="67"/>
      <c r="D14" s="67"/>
      <c r="E14" s="67"/>
      <c r="F14" s="67">
        <f t="shared" si="1"/>
        <v>0</v>
      </c>
      <c r="G14" s="67"/>
      <c r="H14" s="67"/>
      <c r="I14" s="67"/>
      <c r="J14" s="67"/>
      <c r="M14" s="353">
        <f>C14-'[36]ІІІ. Рух грош. коштів'!C14</f>
        <v>0</v>
      </c>
      <c r="N14" s="353">
        <f>D14-'[36]ІІІ. Рух грош. коштів'!D14</f>
        <v>0</v>
      </c>
      <c r="O14" s="353">
        <f>E14-'[36]ІІІ. Рух грош. коштів'!E14</f>
        <v>0</v>
      </c>
      <c r="P14" s="353">
        <f>F14-'[36]ІІІ. Рух грош. коштів'!F14</f>
        <v>0</v>
      </c>
      <c r="Q14" s="353">
        <f>G14-'[36]ІІІ. Рух грош. коштів'!G14</f>
        <v>0</v>
      </c>
      <c r="R14" s="353">
        <f>H14-'[36]ІІІ. Рух грош. коштів'!H14</f>
        <v>0</v>
      </c>
      <c r="S14" s="353">
        <f>I14-'[36]ІІІ. Рух грош. коштів'!I14</f>
        <v>0</v>
      </c>
      <c r="T14" s="353">
        <f>J14-'[36]ІІІ. Рух грош. коштів'!J14</f>
        <v>0</v>
      </c>
    </row>
    <row r="15" spans="1:20" ht="31.5" customHeight="1">
      <c r="A15" s="61" t="s">
        <v>385</v>
      </c>
      <c r="B15" s="62">
        <v>3060</v>
      </c>
      <c r="C15" s="67"/>
      <c r="D15" s="67"/>
      <c r="E15" s="67"/>
      <c r="F15" s="67">
        <f t="shared" si="1"/>
        <v>0</v>
      </c>
      <c r="G15" s="67"/>
      <c r="H15" s="67"/>
      <c r="I15" s="67"/>
      <c r="J15" s="67"/>
      <c r="M15" s="353">
        <f>C15-'[36]ІІІ. Рух грош. коштів'!C15</f>
        <v>0</v>
      </c>
      <c r="N15" s="353">
        <f>D15-'[36]ІІІ. Рух грош. коштів'!D15</f>
        <v>0</v>
      </c>
      <c r="O15" s="353">
        <f>E15-'[36]ІІІ. Рух грош. коштів'!E15</f>
        <v>0</v>
      </c>
      <c r="P15" s="353">
        <f>F15-'[36]ІІІ. Рух грош. коштів'!F15</f>
        <v>0</v>
      </c>
      <c r="Q15" s="353">
        <f>G15-'[36]ІІІ. Рух грош. коштів'!G15</f>
        <v>0</v>
      </c>
      <c r="R15" s="353">
        <f>H15-'[36]ІІІ. Рух грош. коштів'!H15</f>
        <v>0</v>
      </c>
      <c r="S15" s="353">
        <f>I15-'[36]ІІІ. Рух грош. коштів'!I15</f>
        <v>0</v>
      </c>
      <c r="T15" s="353">
        <f>J15-'[36]ІІІ. Рух грош. коштів'!J15</f>
        <v>0</v>
      </c>
    </row>
    <row r="16" spans="1:20" ht="45" customHeight="1">
      <c r="A16" s="61" t="s">
        <v>386</v>
      </c>
      <c r="B16" s="62">
        <v>3070</v>
      </c>
      <c r="C16" s="67"/>
      <c r="D16" s="67"/>
      <c r="E16" s="67"/>
      <c r="F16" s="67">
        <f t="shared" si="1"/>
        <v>0</v>
      </c>
      <c r="G16" s="67"/>
      <c r="H16" s="67"/>
      <c r="I16" s="67"/>
      <c r="J16" s="67"/>
      <c r="M16" s="353">
        <f>C16-'[36]ІІІ. Рух грош. коштів'!C16</f>
        <v>0</v>
      </c>
      <c r="N16" s="353">
        <f>D16-'[36]ІІІ. Рух грош. коштів'!D16</f>
        <v>0</v>
      </c>
      <c r="O16" s="353">
        <f>E16-'[36]ІІІ. Рух грош. коштів'!E16</f>
        <v>0</v>
      </c>
      <c r="P16" s="353">
        <f>F16-'[36]ІІІ. Рух грош. коштів'!F16</f>
        <v>0</v>
      </c>
      <c r="Q16" s="353">
        <f>G16-'[36]ІІІ. Рух грош. коштів'!G16</f>
        <v>0</v>
      </c>
      <c r="R16" s="353">
        <f>H16-'[36]ІІІ. Рух грош. коштів'!H16</f>
        <v>0</v>
      </c>
      <c r="S16" s="353">
        <f>I16-'[36]ІІІ. Рух грош. коштів'!I16</f>
        <v>0</v>
      </c>
      <c r="T16" s="353">
        <f>J16-'[36]ІІІ. Рух грош. коштів'!J16</f>
        <v>0</v>
      </c>
    </row>
    <row r="17" spans="1:20" ht="33" customHeight="1">
      <c r="A17" s="61" t="s">
        <v>381</v>
      </c>
      <c r="B17" s="62">
        <v>3080</v>
      </c>
      <c r="C17" s="67"/>
      <c r="D17" s="67"/>
      <c r="E17" s="67"/>
      <c r="F17" s="67">
        <f t="shared" si="1"/>
        <v>0</v>
      </c>
      <c r="G17" s="67"/>
      <c r="H17" s="67"/>
      <c r="I17" s="67"/>
      <c r="J17" s="67"/>
      <c r="M17" s="353">
        <f>C17-'[36]ІІІ. Рух грош. коштів'!C17</f>
        <v>0</v>
      </c>
      <c r="N17" s="353">
        <f>D17-'[36]ІІІ. Рух грош. коштів'!D17</f>
        <v>0</v>
      </c>
      <c r="O17" s="353">
        <f>E17-'[36]ІІІ. Рух грош. коштів'!E17</f>
        <v>0</v>
      </c>
      <c r="P17" s="353">
        <f>F17-'[36]ІІІ. Рух грош. коштів'!F17</f>
        <v>0</v>
      </c>
      <c r="Q17" s="353">
        <f>G17-'[36]ІІІ. Рух грош. коштів'!G17</f>
        <v>0</v>
      </c>
      <c r="R17" s="353">
        <f>H17-'[36]ІІІ. Рух грош. коштів'!H17</f>
        <v>0</v>
      </c>
      <c r="S17" s="353">
        <f>I17-'[36]ІІІ. Рух грош. коштів'!I17</f>
        <v>0</v>
      </c>
      <c r="T17" s="353">
        <f>J17-'[36]ІІІ. Рух грош. коштів'!J17</f>
        <v>0</v>
      </c>
    </row>
    <row r="18" spans="1:20" ht="34.5" customHeight="1">
      <c r="A18" s="102" t="s">
        <v>261</v>
      </c>
      <c r="B18" s="103">
        <v>3100</v>
      </c>
      <c r="C18" s="60">
        <f>SUM(C19:C20,C21,C32,C33)</f>
        <v>-7097.7000000000007</v>
      </c>
      <c r="D18" s="60">
        <f>SUM(D19:D20,D21,D32,D33)</f>
        <v>-6680.8</v>
      </c>
      <c r="E18" s="60">
        <f>SUM(E19:E20,E21,E32,E33)</f>
        <v>-6680.8</v>
      </c>
      <c r="F18" s="60">
        <f t="shared" si="1"/>
        <v>-8940.7999999999993</v>
      </c>
      <c r="G18" s="60">
        <f>SUM(G19:G20,G21,G32,G33)</f>
        <v>-2205</v>
      </c>
      <c r="H18" s="60">
        <f>SUM(H19:H20,H21,H32,H33)</f>
        <v>-2245</v>
      </c>
      <c r="I18" s="60">
        <f>SUM(I19:I20,I21,I32,I33)</f>
        <v>-2245</v>
      </c>
      <c r="J18" s="60">
        <f>SUM(J19:J20,J21,J32,J33)</f>
        <v>-2245.7999999999997</v>
      </c>
      <c r="M18" s="353">
        <f>C18-'[36]ІІІ. Рух грош. коштів'!C18</f>
        <v>-754.40000000000055</v>
      </c>
      <c r="N18" s="353">
        <f>D18-'[36]ІІІ. Рух грош. коштів'!D18</f>
        <v>-12.699999999999818</v>
      </c>
      <c r="O18" s="353">
        <f>E18-'[36]ІІІ. Рух грош. коштів'!E18</f>
        <v>68</v>
      </c>
      <c r="P18" s="353">
        <f>F18-'[36]ІІІ. Рух грош. коштів'!F18</f>
        <v>0</v>
      </c>
      <c r="Q18" s="353">
        <f>G18-'[36]ІІІ. Рух грош. коштів'!G18</f>
        <v>30.199999999999818</v>
      </c>
      <c r="R18" s="353">
        <f>H18-'[36]ІІІ. Рух грош. коштів'!H18</f>
        <v>-9.8000000000001819</v>
      </c>
      <c r="S18" s="353">
        <f>I18-'[36]ІІІ. Рух грош. коштів'!I18</f>
        <v>-9.6999999999998181</v>
      </c>
      <c r="T18" s="353">
        <f>J18-'[36]ІІІ. Рух грош. коштів'!J18</f>
        <v>-10.699999999999363</v>
      </c>
    </row>
    <row r="19" spans="1:20" ht="33" customHeight="1">
      <c r="A19" s="61" t="s">
        <v>262</v>
      </c>
      <c r="B19" s="62">
        <v>3110</v>
      </c>
      <c r="C19" s="241">
        <v>-969.3</v>
      </c>
      <c r="D19" s="67">
        <v>-918.2</v>
      </c>
      <c r="E19" s="67">
        <v>-918.2</v>
      </c>
      <c r="F19" s="67">
        <f>SUM(G19:J19)</f>
        <v>-1172.9000000000001</v>
      </c>
      <c r="G19" s="67">
        <v>-263.10000000000002</v>
      </c>
      <c r="H19" s="67">
        <v>-303</v>
      </c>
      <c r="I19" s="67">
        <v>-303</v>
      </c>
      <c r="J19" s="67">
        <v>-303.8</v>
      </c>
      <c r="M19" s="353">
        <f>C19-'[36]ІІІ. Рух грош. коштів'!C19</f>
        <v>10</v>
      </c>
      <c r="N19" s="353">
        <f>D19-'[36]ІІІ. Рух грош. коштів'!D19</f>
        <v>-352.20000000000005</v>
      </c>
      <c r="O19" s="353">
        <f>E19-'[36]ІІІ. Рух грош. коштів'!E19</f>
        <v>-271.5</v>
      </c>
      <c r="P19" s="353">
        <f>F19-'[36]ІІІ. Рух грош. коштів'!F19</f>
        <v>1192</v>
      </c>
      <c r="Q19" s="353">
        <f>G19-'[36]ІІІ. Рух грош. коштів'!G19</f>
        <v>328.19999999999993</v>
      </c>
      <c r="R19" s="353">
        <f>H19-'[36]ІІІ. Рух грош. коштів'!H19</f>
        <v>288.20000000000005</v>
      </c>
      <c r="S19" s="353">
        <f>I19-'[36]ІІІ. Рух грош. коштів'!I19</f>
        <v>288.29999999999995</v>
      </c>
      <c r="T19" s="353">
        <f>J19-'[36]ІІІ. Рух грош. коштів'!J19</f>
        <v>287.3</v>
      </c>
    </row>
    <row r="20" spans="1:20" ht="34.5" customHeight="1">
      <c r="A20" s="61" t="s">
        <v>263</v>
      </c>
      <c r="B20" s="62">
        <v>3120</v>
      </c>
      <c r="C20" s="241">
        <v>-4043.8</v>
      </c>
      <c r="D20" s="67">
        <v>-3802.6</v>
      </c>
      <c r="E20" s="67">
        <v>-3802.6</v>
      </c>
      <c r="F20" s="67">
        <f>SUM(G20:J20)</f>
        <v>-5125.5999999999995</v>
      </c>
      <c r="G20" s="67">
        <f ca="1">-('I. Фін результат'!G91-'ІІ. Розр. з бюджетом'!G29-'ІІ. Розр. з бюджетом'!G25)</f>
        <v>-1281.4000000000001</v>
      </c>
      <c r="H20" s="67">
        <f ca="1">-('I. Фін результат'!H91-'ІІ. Розр. з бюджетом'!H29-'ІІ. Розр. з бюджетом'!H25)</f>
        <v>-1281.3999999999999</v>
      </c>
      <c r="I20" s="67">
        <f ca="1">-('I. Фін результат'!I91-'ІІ. Розр. з бюджетом'!I29-'ІІ. Розр. з бюджетом'!I25)</f>
        <v>-1281.3999999999999</v>
      </c>
      <c r="J20" s="67">
        <f ca="1">-('I. Фін результат'!J91-'ІІ. Розр. з бюджетом'!J29-'ІІ. Розр. з бюджетом'!J25)</f>
        <v>-1281.3999999999999</v>
      </c>
      <c r="M20" s="353">
        <f>C20-'[36]ІІІ. Рух грош. коштів'!C20</f>
        <v>-259.60000000000036</v>
      </c>
      <c r="N20" s="353">
        <f>D20-'[36]ІІІ. Рух грош. коштів'!D20</f>
        <v>223.70000000000027</v>
      </c>
      <c r="O20" s="353">
        <f>E20-'[36]ІІІ. Рух грош. коштів'!E20</f>
        <v>223.70000000000027</v>
      </c>
      <c r="P20" s="353">
        <f>F20-'[36]ІІІ. Рух грош. коштів'!F20</f>
        <v>-1278.6999999999989</v>
      </c>
      <c r="Q20" s="353">
        <f>G20-'[36]ІІІ. Рух грош. коштів'!G20</f>
        <v>-319.80000000000007</v>
      </c>
      <c r="R20" s="353">
        <f>H20-'[36]ІІІ. Рух грош. коштів'!H20</f>
        <v>-319.69999999999982</v>
      </c>
      <c r="S20" s="353">
        <f>I20-'[36]ІІІ. Рух грош. коштів'!I20</f>
        <v>-319.59999999999991</v>
      </c>
      <c r="T20" s="353">
        <f>J20-'[36]ІІІ. Рух грош. коштів'!J20</f>
        <v>-319.59999999999991</v>
      </c>
    </row>
    <row r="21" spans="1:20" ht="58.5" customHeight="1">
      <c r="A21" s="61" t="s">
        <v>264</v>
      </c>
      <c r="B21" s="62">
        <v>3130</v>
      </c>
      <c r="C21" s="241">
        <v>-2084.6</v>
      </c>
      <c r="D21" s="67">
        <f>SUM(D22:D31)</f>
        <v>-1960</v>
      </c>
      <c r="E21" s="67">
        <f>SUM(E22:E31)</f>
        <v>-1960</v>
      </c>
      <c r="F21" s="67">
        <f t="shared" ref="F21:F36" si="2">SUM(G21:J21)</f>
        <v>-2642.2999999999997</v>
      </c>
      <c r="G21" s="67">
        <f t="shared" ref="G21:J21" si="3">SUM(G22:G31)</f>
        <v>-660.5</v>
      </c>
      <c r="H21" s="67">
        <f t="shared" si="3"/>
        <v>-660.59999999999991</v>
      </c>
      <c r="I21" s="67">
        <f t="shared" si="3"/>
        <v>-660.59999999999991</v>
      </c>
      <c r="J21" s="67">
        <f t="shared" si="3"/>
        <v>-660.59999999999991</v>
      </c>
      <c r="M21" s="353">
        <f>C21-'[36]ІІІ. Рух грош. коштів'!C21</f>
        <v>-504.79999999999995</v>
      </c>
      <c r="N21" s="353">
        <f>D21-'[36]ІІІ. Рух грош. коштів'!D21</f>
        <v>115.80000000000018</v>
      </c>
      <c r="O21" s="353">
        <f>E21-'[36]ІІІ. Рух грош. коштів'!E21</f>
        <v>115.80000000000018</v>
      </c>
      <c r="P21" s="353">
        <f>F21-'[36]ІІІ. Рух грош. коштів'!F21</f>
        <v>86.700000000000273</v>
      </c>
      <c r="Q21" s="353">
        <f>G21-'[36]ІІІ. Рух грош. коштів'!G21</f>
        <v>21.799999999999955</v>
      </c>
      <c r="R21" s="353">
        <f>H21-'[36]ІІІ. Рух грош. коштів'!H21</f>
        <v>21.700000000000045</v>
      </c>
      <c r="S21" s="353">
        <f>I21-'[36]ІІІ. Рух грош. коштів'!I21</f>
        <v>21.600000000000136</v>
      </c>
      <c r="T21" s="353">
        <f>J21-'[36]ІІІ. Рух грош. коштів'!J21</f>
        <v>21.600000000000136</v>
      </c>
    </row>
    <row r="22" spans="1:20" ht="37.5" customHeight="1">
      <c r="A22" s="61" t="s">
        <v>265</v>
      </c>
      <c r="B22" s="62">
        <v>3131</v>
      </c>
      <c r="C22" s="67" t="s">
        <v>206</v>
      </c>
      <c r="D22" s="67" t="s">
        <v>206</v>
      </c>
      <c r="E22" s="67" t="s">
        <v>206</v>
      </c>
      <c r="F22" s="67">
        <f t="shared" si="2"/>
        <v>0</v>
      </c>
      <c r="G22" s="67" t="s">
        <v>206</v>
      </c>
      <c r="H22" s="67" t="s">
        <v>206</v>
      </c>
      <c r="I22" s="67" t="s">
        <v>206</v>
      </c>
      <c r="J22" s="67" t="s">
        <v>206</v>
      </c>
      <c r="M22" s="353" t="e">
        <f>C22-'[36]ІІІ. Рух грош. коштів'!C22</f>
        <v>#VALUE!</v>
      </c>
      <c r="N22" s="353" t="e">
        <f>D22-'[36]ІІІ. Рух грош. коштів'!D22</f>
        <v>#VALUE!</v>
      </c>
      <c r="O22" s="353" t="e">
        <f>E22-'[36]ІІІ. Рух грош. коштів'!E22</f>
        <v>#VALUE!</v>
      </c>
      <c r="P22" s="353">
        <f>F22-'[36]ІІІ. Рух грош. коштів'!F22</f>
        <v>0</v>
      </c>
      <c r="Q22" s="353" t="e">
        <f>G22-'[36]ІІІ. Рух грош. коштів'!G22</f>
        <v>#VALUE!</v>
      </c>
      <c r="R22" s="353" t="e">
        <f>H22-'[36]ІІІ. Рух грош. коштів'!H22</f>
        <v>#VALUE!</v>
      </c>
      <c r="S22" s="353" t="e">
        <f>I22-'[36]ІІІ. Рух грош. коштів'!I22</f>
        <v>#VALUE!</v>
      </c>
      <c r="T22" s="353" t="e">
        <f>J22-'[36]ІІІ. Рух грош. коштів'!J22</f>
        <v>#VALUE!</v>
      </c>
    </row>
    <row r="23" spans="1:20" ht="39" customHeight="1">
      <c r="A23" s="61" t="s">
        <v>266</v>
      </c>
      <c r="B23" s="62">
        <v>3132</v>
      </c>
      <c r="C23" s="67" t="s">
        <v>206</v>
      </c>
      <c r="D23" s="67" t="s">
        <v>206</v>
      </c>
      <c r="E23" s="67" t="s">
        <v>206</v>
      </c>
      <c r="F23" s="67">
        <f t="shared" si="2"/>
        <v>0</v>
      </c>
      <c r="G23" s="67" t="s">
        <v>206</v>
      </c>
      <c r="H23" s="67" t="s">
        <v>206</v>
      </c>
      <c r="I23" s="67" t="s">
        <v>206</v>
      </c>
      <c r="J23" s="67" t="s">
        <v>206</v>
      </c>
      <c r="M23" s="353" t="e">
        <f>C23-'[36]ІІІ. Рух грош. коштів'!C23</f>
        <v>#VALUE!</v>
      </c>
      <c r="N23" s="353" t="e">
        <f>D23-'[36]ІІІ. Рух грош. коштів'!D23</f>
        <v>#VALUE!</v>
      </c>
      <c r="O23" s="353" t="e">
        <f>E23-'[36]ІІІ. Рух грош. коштів'!E23</f>
        <v>#VALUE!</v>
      </c>
      <c r="P23" s="353">
        <f>F23-'[36]ІІІ. Рух грош. коштів'!F23</f>
        <v>0</v>
      </c>
      <c r="Q23" s="353" t="e">
        <f>G23-'[36]ІІІ. Рух грош. коштів'!G23</f>
        <v>#VALUE!</v>
      </c>
      <c r="R23" s="353" t="e">
        <f>H23-'[36]ІІІ. Рух грош. коштів'!H23</f>
        <v>#VALUE!</v>
      </c>
      <c r="S23" s="353" t="e">
        <f>I23-'[36]ІІІ. Рух грош. коштів'!I23</f>
        <v>#VALUE!</v>
      </c>
      <c r="T23" s="353" t="e">
        <f>J23-'[36]ІІІ. Рух грош. коштів'!J23</f>
        <v>#VALUE!</v>
      </c>
    </row>
    <row r="24" spans="1:20" ht="33" customHeight="1">
      <c r="A24" s="61" t="s">
        <v>74</v>
      </c>
      <c r="B24" s="62">
        <v>3133</v>
      </c>
      <c r="C24" s="241">
        <v>-904.2</v>
      </c>
      <c r="D24" s="67">
        <v>-850.2</v>
      </c>
      <c r="E24" s="67">
        <v>-850.2</v>
      </c>
      <c r="F24" s="67">
        <f t="shared" si="2"/>
        <v>-1146</v>
      </c>
      <c r="G24" s="67">
        <f ca="1">-'ІІ. Розр. з бюджетом'!G29</f>
        <v>-286.5</v>
      </c>
      <c r="H24" s="67">
        <f ca="1">-'ІІ. Розр. з бюджетом'!H29</f>
        <v>-286.5</v>
      </c>
      <c r="I24" s="67">
        <f ca="1">-'ІІ. Розр. з бюджетом'!I29</f>
        <v>-286.5</v>
      </c>
      <c r="J24" s="67">
        <f ca="1">-'ІІ. Розр. з бюджетом'!J29</f>
        <v>-286.5</v>
      </c>
      <c r="M24" s="353">
        <f>C24-'[36]ІІІ. Рух грош. коштів'!C24</f>
        <v>-58</v>
      </c>
      <c r="N24" s="353">
        <f>D24-'[36]ІІІ. Рух грош. коштів'!D24</f>
        <v>50.199999999999932</v>
      </c>
      <c r="O24" s="353">
        <f>E24-'[36]ІІІ. Рух грош. коштів'!E24</f>
        <v>50.199999999999932</v>
      </c>
      <c r="P24" s="353">
        <f>F24-'[36]ІІІ. Рух грош. коштів'!F24</f>
        <v>37.699999999999818</v>
      </c>
      <c r="Q24" s="353">
        <f>G24-'[36]ІІІ. Рух грош. коштів'!G24</f>
        <v>9.3999999999999773</v>
      </c>
      <c r="R24" s="353">
        <f>H24-'[36]ІІІ. Рух грош. коштів'!H24</f>
        <v>9.3999999999999773</v>
      </c>
      <c r="S24" s="353">
        <f>I24-'[36]ІІІ. Рух грош. коштів'!I24</f>
        <v>9.3999999999999773</v>
      </c>
      <c r="T24" s="353">
        <f>J24-'[36]ІІІ. Рух грош. коштів'!J24</f>
        <v>9.5</v>
      </c>
    </row>
    <row r="25" spans="1:20" ht="34.5" customHeight="1">
      <c r="A25" s="61" t="s">
        <v>382</v>
      </c>
      <c r="B25" s="62">
        <v>3134</v>
      </c>
      <c r="C25" s="241" t="s">
        <v>206</v>
      </c>
      <c r="D25" s="67" t="s">
        <v>206</v>
      </c>
      <c r="E25" s="67" t="s">
        <v>206</v>
      </c>
      <c r="F25" s="67">
        <f t="shared" si="2"/>
        <v>0</v>
      </c>
      <c r="G25" s="67" t="s">
        <v>206</v>
      </c>
      <c r="H25" s="67" t="s">
        <v>206</v>
      </c>
      <c r="I25" s="67" t="s">
        <v>206</v>
      </c>
      <c r="J25" s="67" t="s">
        <v>206</v>
      </c>
      <c r="M25" s="353" t="e">
        <f>C25-'[36]ІІІ. Рух грош. коштів'!C25</f>
        <v>#VALUE!</v>
      </c>
      <c r="N25" s="353" t="e">
        <f>D25-'[36]ІІІ. Рух грош. коштів'!D25</f>
        <v>#VALUE!</v>
      </c>
      <c r="O25" s="353" t="e">
        <f>E25-'[36]ІІІ. Рух грош. коштів'!E25</f>
        <v>#VALUE!</v>
      </c>
      <c r="P25" s="353">
        <f>F25-'[36]ІІІ. Рух грош. коштів'!F25</f>
        <v>0</v>
      </c>
      <c r="Q25" s="353" t="e">
        <f>G25-'[36]ІІІ. Рух грош. коштів'!G25</f>
        <v>#VALUE!</v>
      </c>
      <c r="R25" s="353" t="e">
        <f>H25-'[36]ІІІ. Рух грош. коштів'!H25</f>
        <v>#VALUE!</v>
      </c>
      <c r="S25" s="353" t="e">
        <f>I25-'[36]ІІІ. Рух грош. коштів'!I25</f>
        <v>#VALUE!</v>
      </c>
      <c r="T25" s="353" t="e">
        <f>J25-'[36]ІІІ. Рух грош. коштів'!J25</f>
        <v>#VALUE!</v>
      </c>
    </row>
    <row r="26" spans="1:20" ht="36" customHeight="1">
      <c r="A26" s="61" t="s">
        <v>296</v>
      </c>
      <c r="B26" s="62">
        <v>3135</v>
      </c>
      <c r="C26" s="241" t="s">
        <v>206</v>
      </c>
      <c r="D26" s="67" t="s">
        <v>206</v>
      </c>
      <c r="E26" s="67" t="s">
        <v>206</v>
      </c>
      <c r="F26" s="67">
        <f t="shared" si="2"/>
        <v>0</v>
      </c>
      <c r="G26" s="67" t="s">
        <v>206</v>
      </c>
      <c r="H26" s="67" t="s">
        <v>206</v>
      </c>
      <c r="I26" s="67" t="s">
        <v>206</v>
      </c>
      <c r="J26" s="67" t="s">
        <v>206</v>
      </c>
      <c r="M26" s="353" t="e">
        <f>C26-'[36]ІІІ. Рух грош. коштів'!C26</f>
        <v>#VALUE!</v>
      </c>
      <c r="N26" s="353" t="e">
        <f>D26-'[36]ІІІ. Рух грош. коштів'!D26</f>
        <v>#VALUE!</v>
      </c>
      <c r="O26" s="353" t="e">
        <f>E26-'[36]ІІІ. Рух грош. коштів'!E26</f>
        <v>#VALUE!</v>
      </c>
      <c r="P26" s="353">
        <f>F26-'[36]ІІІ. Рух грош. коштів'!F26</f>
        <v>0</v>
      </c>
      <c r="Q26" s="353" t="e">
        <f>G26-'[36]ІІІ. Рух грош. коштів'!G26</f>
        <v>#VALUE!</v>
      </c>
      <c r="R26" s="353" t="e">
        <f>H26-'[36]ІІІ. Рух грош. коштів'!H26</f>
        <v>#VALUE!</v>
      </c>
      <c r="S26" s="353" t="e">
        <f>I26-'[36]ІІІ. Рух грош. коштів'!I26</f>
        <v>#VALUE!</v>
      </c>
      <c r="T26" s="353" t="e">
        <f>J26-'[36]ІІІ. Рух грош. коштів'!J26</f>
        <v>#VALUE!</v>
      </c>
    </row>
    <row r="27" spans="1:20" ht="39" customHeight="1">
      <c r="A27" s="61" t="s">
        <v>297</v>
      </c>
      <c r="B27" s="62">
        <v>3136</v>
      </c>
      <c r="C27" s="241" t="s">
        <v>206</v>
      </c>
      <c r="D27" s="67" t="s">
        <v>206</v>
      </c>
      <c r="E27" s="67" t="s">
        <v>206</v>
      </c>
      <c r="F27" s="67">
        <f t="shared" si="2"/>
        <v>0</v>
      </c>
      <c r="G27" s="67" t="s">
        <v>206</v>
      </c>
      <c r="H27" s="67" t="s">
        <v>206</v>
      </c>
      <c r="I27" s="67" t="s">
        <v>206</v>
      </c>
      <c r="J27" s="67" t="s">
        <v>206</v>
      </c>
      <c r="M27" s="353" t="e">
        <f>C27-'[36]ІІІ. Рух грош. коштів'!C27</f>
        <v>#VALUE!</v>
      </c>
      <c r="N27" s="353" t="e">
        <f>D27-'[36]ІІІ. Рух грош. коштів'!D27</f>
        <v>#VALUE!</v>
      </c>
      <c r="O27" s="353" t="e">
        <f>E27-'[36]ІІІ. Рух грош. коштів'!E27</f>
        <v>#VALUE!</v>
      </c>
      <c r="P27" s="353">
        <f>F27-'[36]ІІІ. Рух грош. коштів'!F27</f>
        <v>0</v>
      </c>
      <c r="Q27" s="353" t="e">
        <f>G27-'[36]ІІІ. Рух грош. коштів'!G27</f>
        <v>#VALUE!</v>
      </c>
      <c r="R27" s="353" t="e">
        <f>H27-'[36]ІІІ. Рух грош. коштів'!H27</f>
        <v>#VALUE!</v>
      </c>
      <c r="S27" s="353" t="e">
        <f>I27-'[36]ІІІ. Рух грош. коштів'!I27</f>
        <v>#VALUE!</v>
      </c>
      <c r="T27" s="353" t="e">
        <f>J27-'[36]ІІІ. Рух грош. коштів'!J27</f>
        <v>#VALUE!</v>
      </c>
    </row>
    <row r="28" spans="1:20" ht="39" customHeight="1">
      <c r="A28" s="61" t="s">
        <v>304</v>
      </c>
      <c r="B28" s="62">
        <v>3137</v>
      </c>
      <c r="C28" s="241" t="s">
        <v>206</v>
      </c>
      <c r="D28" s="67" t="s">
        <v>206</v>
      </c>
      <c r="E28" s="67" t="s">
        <v>206</v>
      </c>
      <c r="F28" s="67">
        <f t="shared" si="2"/>
        <v>0</v>
      </c>
      <c r="G28" s="67" t="s">
        <v>206</v>
      </c>
      <c r="H28" s="67" t="s">
        <v>206</v>
      </c>
      <c r="I28" s="67" t="s">
        <v>206</v>
      </c>
      <c r="J28" s="67" t="s">
        <v>206</v>
      </c>
      <c r="M28" s="353" t="e">
        <f>C28-'[36]ІІІ. Рух грош. коштів'!C28</f>
        <v>#VALUE!</v>
      </c>
      <c r="N28" s="353" t="e">
        <f>D28-'[36]ІІІ. Рух грош. коштів'!D28</f>
        <v>#VALUE!</v>
      </c>
      <c r="O28" s="353" t="e">
        <f>E28-'[36]ІІІ. Рух грош. коштів'!E28</f>
        <v>#VALUE!</v>
      </c>
      <c r="P28" s="353">
        <f>F28-'[36]ІІІ. Рух грош. коштів'!F28</f>
        <v>0</v>
      </c>
      <c r="Q28" s="353" t="e">
        <f>G28-'[36]ІІІ. Рух грош. коштів'!G28</f>
        <v>#VALUE!</v>
      </c>
      <c r="R28" s="353" t="e">
        <f>H28-'[36]ІІІ. Рух грош. коштів'!H28</f>
        <v>#VALUE!</v>
      </c>
      <c r="S28" s="353" t="e">
        <f>I28-'[36]ІІІ. Рух грош. коштів'!I28</f>
        <v>#VALUE!</v>
      </c>
      <c r="T28" s="353" t="e">
        <f>J28-'[36]ІІІ. Рух грош. коштів'!J28</f>
        <v>#VALUE!</v>
      </c>
    </row>
    <row r="29" spans="1:20" ht="36" customHeight="1">
      <c r="A29" s="61" t="s">
        <v>378</v>
      </c>
      <c r="B29" s="62">
        <v>3138</v>
      </c>
      <c r="C29" s="241">
        <v>-75.3</v>
      </c>
      <c r="D29" s="67">
        <v>-70.8</v>
      </c>
      <c r="E29" s="67">
        <v>-70.8</v>
      </c>
      <c r="F29" s="67">
        <f t="shared" si="2"/>
        <v>-95.5</v>
      </c>
      <c r="G29" s="67">
        <f ca="1">-'ІІ. Розр. з бюджетом'!G25</f>
        <v>-23.8</v>
      </c>
      <c r="H29" s="67">
        <f ca="1">-'ІІ. Розр. з бюджетом'!H25</f>
        <v>-23.9</v>
      </c>
      <c r="I29" s="67">
        <f ca="1">-'ІІ. Розр. з бюджетом'!I25</f>
        <v>-23.9</v>
      </c>
      <c r="J29" s="67">
        <f ca="1">-'ІІ. Розр. з бюджетом'!J25</f>
        <v>-23.9</v>
      </c>
      <c r="M29" s="353">
        <f>C29-'[36]ІІІ. Рух грош. коштів'!C29</f>
        <v>-4.7999999999999972</v>
      </c>
      <c r="N29" s="353">
        <f>D29-'[36]ІІІ. Рух грош. коштів'!D29</f>
        <v>4.2000000000000028</v>
      </c>
      <c r="O29" s="353">
        <f>E29-'[36]ІІІ. Рух грош. коштів'!E29</f>
        <v>4.2000000000000028</v>
      </c>
      <c r="P29" s="353">
        <f>F29-'[36]ІІІ. Рух грош. коштів'!F29</f>
        <v>3.0999999999999943</v>
      </c>
      <c r="Q29" s="353">
        <f>G29-'[36]ІІІ. Рух грош. коштів'!G29</f>
        <v>0.89999999999999858</v>
      </c>
      <c r="R29" s="353">
        <f>H29-'[36]ІІІ. Рух грош. коштів'!H29</f>
        <v>0.80000000000000071</v>
      </c>
      <c r="S29" s="353">
        <f>I29-'[36]ІІІ. Рух грош. коштів'!I29</f>
        <v>0.70000000000000284</v>
      </c>
      <c r="T29" s="353">
        <f>J29-'[36]ІІІ. Рух грош. коштів'!J29</f>
        <v>0.70000000000000284</v>
      </c>
    </row>
    <row r="30" spans="1:20" ht="48" customHeight="1">
      <c r="A30" s="61" t="s">
        <v>383</v>
      </c>
      <c r="B30" s="62">
        <v>3139</v>
      </c>
      <c r="C30" s="241">
        <v>-1105.0999999999999</v>
      </c>
      <c r="D30" s="67">
        <v>-1039</v>
      </c>
      <c r="E30" s="67">
        <v>-1039</v>
      </c>
      <c r="F30" s="67">
        <f t="shared" si="2"/>
        <v>-1400.8</v>
      </c>
      <c r="G30" s="67">
        <f ca="1">-'I. Фін результат'!G92</f>
        <v>-350.2</v>
      </c>
      <c r="H30" s="67">
        <f ca="1">-'I. Фін результат'!H92</f>
        <v>-350.2</v>
      </c>
      <c r="I30" s="67">
        <f ca="1">-'I. Фін результат'!I92</f>
        <v>-350.2</v>
      </c>
      <c r="J30" s="67">
        <f ca="1">-'I. Фін результат'!J92</f>
        <v>-350.2</v>
      </c>
      <c r="M30" s="353">
        <f>C30-'[36]ІІІ. Рух грош. коштів'!C30</f>
        <v>-63.699999999999818</v>
      </c>
      <c r="N30" s="353">
        <f>D30-'[36]ІІІ. Рух грош. коштів'!D30</f>
        <v>61.400000000000091</v>
      </c>
      <c r="O30" s="353">
        <f>E30-'[36]ІІІ. Рух грош. коштів'!E30</f>
        <v>61.400000000000091</v>
      </c>
      <c r="P30" s="353">
        <f>F30-'[36]ІІІ. Рух грош. коштів'!F30</f>
        <v>45.899999999999864</v>
      </c>
      <c r="Q30" s="353">
        <f>G30-'[36]ІІІ. Рух грош. коштів'!G30</f>
        <v>11.5</v>
      </c>
      <c r="R30" s="353">
        <f>H30-'[36]ІІІ. Рух грош. коштів'!H30</f>
        <v>11.5</v>
      </c>
      <c r="S30" s="353">
        <f>I30-'[36]ІІІ. Рух грош. коштів'!I30</f>
        <v>11.5</v>
      </c>
      <c r="T30" s="353">
        <f>J30-'[36]ІІІ. Рух грош. коштів'!J30</f>
        <v>11.400000000000034</v>
      </c>
    </row>
    <row r="31" spans="1:20" ht="34.5" customHeight="1">
      <c r="A31" s="61" t="s">
        <v>78</v>
      </c>
      <c r="B31" s="62">
        <v>3140</v>
      </c>
      <c r="C31" s="67" t="s">
        <v>206</v>
      </c>
      <c r="D31" s="67" t="s">
        <v>206</v>
      </c>
      <c r="E31" s="67" t="s">
        <v>206</v>
      </c>
      <c r="F31" s="67">
        <f t="shared" si="2"/>
        <v>0</v>
      </c>
      <c r="G31" s="67" t="s">
        <v>206</v>
      </c>
      <c r="H31" s="67" t="s">
        <v>206</v>
      </c>
      <c r="I31" s="67" t="s">
        <v>206</v>
      </c>
      <c r="J31" s="67" t="s">
        <v>206</v>
      </c>
      <c r="M31" s="353" t="e">
        <f>C31-'[36]ІІІ. Рух грош. коштів'!C31</f>
        <v>#VALUE!</v>
      </c>
      <c r="N31" s="353" t="e">
        <f>D31-'[36]ІІІ. Рух грош. коштів'!D31</f>
        <v>#VALUE!</v>
      </c>
      <c r="O31" s="353" t="e">
        <f>E31-'[36]ІІІ. Рух грош. коштів'!E31</f>
        <v>#VALUE!</v>
      </c>
      <c r="P31" s="353">
        <f>F31-'[36]ІІІ. Рух грош. коштів'!F31</f>
        <v>0</v>
      </c>
      <c r="Q31" s="353" t="e">
        <f>G31-'[36]ІІІ. Рух грош. коштів'!G31</f>
        <v>#VALUE!</v>
      </c>
      <c r="R31" s="353" t="e">
        <f>H31-'[36]ІІІ. Рух грош. коштів'!H31</f>
        <v>#VALUE!</v>
      </c>
      <c r="S31" s="353" t="e">
        <f>I31-'[36]ІІІ. Рух грош. коштів'!I31</f>
        <v>#VALUE!</v>
      </c>
      <c r="T31" s="353" t="e">
        <f>J31-'[36]ІІІ. Рух грош. коштів'!J31</f>
        <v>#VALUE!</v>
      </c>
    </row>
    <row r="32" spans="1:20" ht="34.5" customHeight="1">
      <c r="A32" s="61" t="s">
        <v>267</v>
      </c>
      <c r="B32" s="62">
        <v>3150</v>
      </c>
      <c r="C32" s="67" t="s">
        <v>206</v>
      </c>
      <c r="D32" s="67" t="s">
        <v>206</v>
      </c>
      <c r="E32" s="67" t="s">
        <v>206</v>
      </c>
      <c r="F32" s="67">
        <f t="shared" si="2"/>
        <v>0</v>
      </c>
      <c r="G32" s="67" t="s">
        <v>206</v>
      </c>
      <c r="H32" s="67" t="s">
        <v>206</v>
      </c>
      <c r="I32" s="67" t="s">
        <v>206</v>
      </c>
      <c r="J32" s="67" t="s">
        <v>206</v>
      </c>
      <c r="M32" s="353" t="e">
        <f>C32-'[36]ІІІ. Рух грош. коштів'!C32</f>
        <v>#VALUE!</v>
      </c>
      <c r="N32" s="353" t="e">
        <f>D32-'[36]ІІІ. Рух грош. коштів'!D32</f>
        <v>#VALUE!</v>
      </c>
      <c r="O32" s="353" t="e">
        <f>E32-'[36]ІІІ. Рух грош. коштів'!E32</f>
        <v>#VALUE!</v>
      </c>
      <c r="P32" s="353">
        <f>F32-'[36]ІІІ. Рух грош. коштів'!F32</f>
        <v>0</v>
      </c>
      <c r="Q32" s="353" t="e">
        <f>G32-'[36]ІІІ. Рух грош. коштів'!G32</f>
        <v>#VALUE!</v>
      </c>
      <c r="R32" s="353" t="e">
        <f>H32-'[36]ІІІ. Рух грош. коштів'!H32</f>
        <v>#VALUE!</v>
      </c>
      <c r="S32" s="353" t="e">
        <f>I32-'[36]ІІІ. Рух грош. коштів'!I32</f>
        <v>#VALUE!</v>
      </c>
      <c r="T32" s="353" t="e">
        <f>J32-'[36]ІІІ. Рух грош. коштів'!J32</f>
        <v>#VALUE!</v>
      </c>
    </row>
    <row r="33" spans="1:20" ht="37.5" customHeight="1">
      <c r="A33" s="61" t="s">
        <v>317</v>
      </c>
      <c r="B33" s="62">
        <v>3160</v>
      </c>
      <c r="C33" s="67" t="s">
        <v>206</v>
      </c>
      <c r="D33" s="67" t="s">
        <v>206</v>
      </c>
      <c r="E33" s="67" t="s">
        <v>206</v>
      </c>
      <c r="F33" s="67">
        <f t="shared" si="2"/>
        <v>0</v>
      </c>
      <c r="G33" s="67" t="s">
        <v>206</v>
      </c>
      <c r="H33" s="67" t="s">
        <v>206</v>
      </c>
      <c r="I33" s="67" t="s">
        <v>206</v>
      </c>
      <c r="J33" s="67" t="s">
        <v>206</v>
      </c>
      <c r="M33" s="353" t="e">
        <f>C33-'[36]ІІІ. Рух грош. коштів'!C33</f>
        <v>#VALUE!</v>
      </c>
      <c r="N33" s="353" t="e">
        <f>D33-'[36]ІІІ. Рух грош. коштів'!D33</f>
        <v>#VALUE!</v>
      </c>
      <c r="O33" s="353" t="e">
        <f>E33-'[36]ІІІ. Рух грош. коштів'!E33</f>
        <v>#VALUE!</v>
      </c>
      <c r="P33" s="353">
        <f>F33-'[36]ІІІ. Рух грош. коштів'!F33</f>
        <v>0</v>
      </c>
      <c r="Q33" s="353" t="e">
        <f>G33-'[36]ІІІ. Рух грош. коштів'!G33</f>
        <v>#VALUE!</v>
      </c>
      <c r="R33" s="353" t="e">
        <f>H33-'[36]ІІІ. Рух грош. коштів'!H33</f>
        <v>#VALUE!</v>
      </c>
      <c r="S33" s="353" t="e">
        <f>I33-'[36]ІІІ. Рух грош. коштів'!I33</f>
        <v>#VALUE!</v>
      </c>
      <c r="T33" s="353" t="e">
        <f>J33-'[36]ІІІ. Рух грош. коштів'!J33</f>
        <v>#VALUE!</v>
      </c>
    </row>
    <row r="34" spans="1:20" ht="34.5" customHeight="1">
      <c r="A34" s="102" t="s">
        <v>220</v>
      </c>
      <c r="B34" s="103">
        <v>3195</v>
      </c>
      <c r="C34" s="60">
        <f>SUM(C8,C18)</f>
        <v>-0.4000000000005457</v>
      </c>
      <c r="D34" s="60">
        <f>SUM(D8,D18)</f>
        <v>0</v>
      </c>
      <c r="E34" s="60">
        <f>SUM(E8,E18)</f>
        <v>0</v>
      </c>
      <c r="F34" s="60">
        <f t="shared" si="2"/>
        <v>0</v>
      </c>
      <c r="G34" s="60">
        <f>SUM(G8,G18)</f>
        <v>0</v>
      </c>
      <c r="H34" s="60">
        <f>SUM(H8,H18)</f>
        <v>0</v>
      </c>
      <c r="I34" s="60">
        <f>SUM(I8,I18)</f>
        <v>0</v>
      </c>
      <c r="J34" s="60">
        <f>ROUND(SUM(J8,J18),1)</f>
        <v>0</v>
      </c>
      <c r="M34" s="353">
        <f>C34-'[36]ІІІ. Рух грош. коштів'!C34</f>
        <v>-61.600000000000364</v>
      </c>
      <c r="N34" s="353">
        <f>D34-'[36]ІІІ. Рух грош. коштів'!D34</f>
        <v>0</v>
      </c>
      <c r="O34" s="353">
        <f>E34-'[36]ІІІ. Рух грош. коштів'!E34</f>
        <v>0</v>
      </c>
      <c r="P34" s="353">
        <f>F34-'[36]ІІІ. Рух грош. коштів'!F34</f>
        <v>0</v>
      </c>
      <c r="Q34" s="353">
        <f>G34-'[36]ІІІ. Рух грош. коштів'!G34</f>
        <v>0</v>
      </c>
      <c r="R34" s="353">
        <f>H34-'[36]ІІІ. Рух грош. коштів'!H34</f>
        <v>0</v>
      </c>
      <c r="S34" s="353">
        <f>I34-'[36]ІІІ. Рух грош. коштів'!I34</f>
        <v>0</v>
      </c>
      <c r="T34" s="353">
        <f>J34-'[36]ІІІ. Рух грош. коштів'!J34</f>
        <v>0</v>
      </c>
    </row>
    <row r="35" spans="1:20" ht="42" customHeight="1">
      <c r="A35" s="110" t="s">
        <v>118</v>
      </c>
      <c r="B35" s="98"/>
      <c r="C35" s="177"/>
      <c r="D35" s="177"/>
      <c r="E35" s="177"/>
      <c r="F35" s="177"/>
      <c r="G35" s="177"/>
      <c r="H35" s="177"/>
      <c r="I35" s="177"/>
      <c r="J35" s="178"/>
      <c r="M35" s="353">
        <f>C35-'[36]ІІІ. Рух грош. коштів'!C35</f>
        <v>0</v>
      </c>
      <c r="N35" s="353">
        <f>D35-'[36]ІІІ. Рух грош. коштів'!D35</f>
        <v>0</v>
      </c>
      <c r="O35" s="353">
        <f>E35-'[36]ІІІ. Рух грош. коштів'!E35</f>
        <v>0</v>
      </c>
      <c r="P35" s="353">
        <f>F35-'[36]ІІІ. Рух грош. коштів'!F35</f>
        <v>0</v>
      </c>
      <c r="Q35" s="353">
        <f>G35-'[36]ІІІ. Рух грош. коштів'!G35</f>
        <v>0</v>
      </c>
      <c r="R35" s="353">
        <f>H35-'[36]ІІІ. Рух грош. коштів'!H35</f>
        <v>0</v>
      </c>
      <c r="S35" s="353">
        <f>I35-'[36]ІІІ. Рух грош. коштів'!I35</f>
        <v>0</v>
      </c>
      <c r="T35" s="353">
        <f>J35-'[36]ІІІ. Рух грош. коштів'!J35</f>
        <v>0</v>
      </c>
    </row>
    <row r="36" spans="1:20" ht="34.5" customHeight="1">
      <c r="A36" s="102" t="s">
        <v>268</v>
      </c>
      <c r="B36" s="103">
        <v>3200</v>
      </c>
      <c r="C36" s="60">
        <f>SUM(C37:C40)</f>
        <v>288.39999999999998</v>
      </c>
      <c r="D36" s="60">
        <f>SUM(D37:D40)</f>
        <v>0</v>
      </c>
      <c r="E36" s="60">
        <f>SUM(E37:E40)</f>
        <v>0</v>
      </c>
      <c r="F36" s="60">
        <f t="shared" si="2"/>
        <v>1942.8</v>
      </c>
      <c r="G36" s="60">
        <f>SUM(G37:G40)</f>
        <v>0</v>
      </c>
      <c r="H36" s="60">
        <f>SUM(H37:H40)</f>
        <v>228.8</v>
      </c>
      <c r="I36" s="60">
        <f>SUM(I37:I40)</f>
        <v>1714</v>
      </c>
      <c r="J36" s="60">
        <f>SUM(J37:J40)</f>
        <v>0</v>
      </c>
      <c r="M36" s="353">
        <f>C36-'[36]ІІІ. Рух грош. коштів'!C36</f>
        <v>-69.700000000000045</v>
      </c>
      <c r="N36" s="353">
        <f>D36-'[36]ІІІ. Рух грош. коштів'!D36</f>
        <v>-243.3</v>
      </c>
      <c r="O36" s="353">
        <f>E36-'[36]ІІІ. Рух грош. коштів'!E36</f>
        <v>-226.1</v>
      </c>
      <c r="P36" s="353">
        <f>F36-'[36]ІІІ. Рух грош. коштів'!F36</f>
        <v>-602.10000000000014</v>
      </c>
      <c r="Q36" s="353">
        <f>G36-'[36]ІІІ. Рух грош. коштів'!G36</f>
        <v>0</v>
      </c>
      <c r="R36" s="353">
        <f>H36-'[36]ІІІ. Рух грош. коштів'!H36</f>
        <v>-2316.1</v>
      </c>
      <c r="S36" s="353">
        <f>I36-'[36]ІІІ. Рух грош. коштів'!I36</f>
        <v>1714</v>
      </c>
      <c r="T36" s="353">
        <f>J36-'[36]ІІІ. Рух грош. коштів'!J36</f>
        <v>0</v>
      </c>
    </row>
    <row r="37" spans="1:20" ht="39" customHeight="1">
      <c r="A37" s="61" t="s">
        <v>269</v>
      </c>
      <c r="B37" s="62">
        <v>3210</v>
      </c>
      <c r="C37" s="67"/>
      <c r="D37" s="67"/>
      <c r="E37" s="67"/>
      <c r="F37" s="67">
        <f>SUM(G37:J37)</f>
        <v>0</v>
      </c>
      <c r="G37" s="67"/>
      <c r="H37" s="67"/>
      <c r="I37" s="67"/>
      <c r="J37" s="67"/>
      <c r="M37" s="353">
        <f>C37-'[36]ІІІ. Рух грош. коштів'!C37</f>
        <v>0</v>
      </c>
      <c r="N37" s="353">
        <f>D37-'[36]ІІІ. Рух грош. коштів'!D37</f>
        <v>0</v>
      </c>
      <c r="O37" s="353">
        <f>E37-'[36]ІІІ. Рух грош. коштів'!E37</f>
        <v>0</v>
      </c>
      <c r="P37" s="353">
        <f>F37-'[36]ІІІ. Рух грош. коштів'!F37</f>
        <v>0</v>
      </c>
      <c r="Q37" s="353">
        <f>G37-'[36]ІІІ. Рух грош. коштів'!G37</f>
        <v>0</v>
      </c>
      <c r="R37" s="353">
        <f>H37-'[36]ІІІ. Рух грош. коштів'!H37</f>
        <v>0</v>
      </c>
      <c r="S37" s="353">
        <f>I37-'[36]ІІІ. Рух грош. коштів'!I37</f>
        <v>0</v>
      </c>
      <c r="T37" s="353">
        <f>J37-'[36]ІІІ. Рух грош. коштів'!J37</f>
        <v>0</v>
      </c>
    </row>
    <row r="38" spans="1:20" ht="39" customHeight="1">
      <c r="A38" s="61" t="s">
        <v>270</v>
      </c>
      <c r="B38" s="62">
        <v>3220</v>
      </c>
      <c r="C38" s="67"/>
      <c r="D38" s="67"/>
      <c r="E38" s="67"/>
      <c r="F38" s="67">
        <f>SUM(G38:J38)</f>
        <v>0</v>
      </c>
      <c r="G38" s="67"/>
      <c r="H38" s="67"/>
      <c r="I38" s="67"/>
      <c r="J38" s="67"/>
      <c r="M38" s="353">
        <f>C38-'[36]ІІІ. Рух грош. коштів'!C38</f>
        <v>0</v>
      </c>
      <c r="N38" s="353">
        <f>D38-'[36]ІІІ. Рух грош. коштів'!D38</f>
        <v>0</v>
      </c>
      <c r="O38" s="353">
        <f>E38-'[36]ІІІ. Рух грош. коштів'!E38</f>
        <v>0</v>
      </c>
      <c r="P38" s="353">
        <f>F38-'[36]ІІІ. Рух грош. коштів'!F38</f>
        <v>0</v>
      </c>
      <c r="Q38" s="353">
        <f>G38-'[36]ІІІ. Рух грош. коштів'!G38</f>
        <v>0</v>
      </c>
      <c r="R38" s="353">
        <f>H38-'[36]ІІІ. Рух грош. коштів'!H38</f>
        <v>0</v>
      </c>
      <c r="S38" s="353">
        <f>I38-'[36]ІІІ. Рух грош. коштів'!I38</f>
        <v>0</v>
      </c>
      <c r="T38" s="353">
        <f>J38-'[36]ІІІ. Рух грош. коштів'!J38</f>
        <v>0</v>
      </c>
    </row>
    <row r="39" spans="1:20" ht="39" customHeight="1">
      <c r="A39" s="61" t="s">
        <v>47</v>
      </c>
      <c r="B39" s="62">
        <v>3230</v>
      </c>
      <c r="C39" s="67"/>
      <c r="D39" s="67"/>
      <c r="E39" s="67"/>
      <c r="F39" s="67">
        <f>SUM(G39:J39)</f>
        <v>0</v>
      </c>
      <c r="G39" s="67"/>
      <c r="H39" s="67"/>
      <c r="I39" s="67"/>
      <c r="J39" s="67"/>
      <c r="M39" s="353">
        <f>C39-'[36]ІІІ. Рух грош. коштів'!C39</f>
        <v>0</v>
      </c>
      <c r="N39" s="353">
        <f>D39-'[36]ІІІ. Рух грош. коштів'!D39</f>
        <v>0</v>
      </c>
      <c r="O39" s="353">
        <f>E39-'[36]ІІІ. Рух грош. коштів'!E39</f>
        <v>0</v>
      </c>
      <c r="P39" s="353">
        <f>F39-'[36]ІІІ. Рух грош. коштів'!F39</f>
        <v>0</v>
      </c>
      <c r="Q39" s="353">
        <f>G39-'[36]ІІІ. Рух грош. коштів'!G39</f>
        <v>0</v>
      </c>
      <c r="R39" s="353">
        <f>H39-'[36]ІІІ. Рух грош. коштів'!H39</f>
        <v>0</v>
      </c>
      <c r="S39" s="353">
        <f>I39-'[36]ІІІ. Рух грош. коштів'!I39</f>
        <v>0</v>
      </c>
      <c r="T39" s="353">
        <f>J39-'[36]ІІІ. Рух грош. коштів'!J39</f>
        <v>0</v>
      </c>
    </row>
    <row r="40" spans="1:20" ht="39" customHeight="1">
      <c r="A40" s="61" t="s">
        <v>485</v>
      </c>
      <c r="B40" s="62">
        <v>3240</v>
      </c>
      <c r="C40" s="315">
        <v>288.39999999999998</v>
      </c>
      <c r="D40" s="315"/>
      <c r="E40" s="315"/>
      <c r="F40" s="315">
        <f t="shared" ref="F40:F50" si="4">SUM(G40:J40)</f>
        <v>1942.8</v>
      </c>
      <c r="G40" s="67"/>
      <c r="H40" s="67">
        <v>228.8</v>
      </c>
      <c r="I40" s="67">
        <v>1714</v>
      </c>
      <c r="J40" s="67"/>
      <c r="M40" s="353">
        <f>C40-'[36]ІІІ. Рух грош. коштів'!C40</f>
        <v>-69.700000000000045</v>
      </c>
      <c r="N40" s="353">
        <f>D40-'[36]ІІІ. Рух грош. коштів'!D40</f>
        <v>-243.3</v>
      </c>
      <c r="O40" s="353">
        <f>E40-'[36]ІІІ. Рух грош. коштів'!E40</f>
        <v>-226.1</v>
      </c>
      <c r="P40" s="353">
        <f>F40-'[36]ІІІ. Рух грош. коштів'!F40</f>
        <v>-602.10000000000014</v>
      </c>
      <c r="Q40" s="353">
        <f>G40-'[36]ІІІ. Рух грош. коштів'!G40</f>
        <v>0</v>
      </c>
      <c r="R40" s="353">
        <f>H40-'[36]ІІІ. Рух грош. коштів'!H40</f>
        <v>-2316.1</v>
      </c>
      <c r="S40" s="353">
        <f>I40-'[36]ІІІ. Рух грош. коштів'!I40</f>
        <v>1714</v>
      </c>
      <c r="T40" s="353">
        <f>J40-'[36]ІІІ. Рух грош. коштів'!J40</f>
        <v>0</v>
      </c>
    </row>
    <row r="41" spans="1:20" ht="39" customHeight="1">
      <c r="A41" s="102" t="s">
        <v>271</v>
      </c>
      <c r="B41" s="103">
        <v>3255</v>
      </c>
      <c r="C41" s="60">
        <f>SUM(C42,C44,C51)</f>
        <v>-288.39999999999998</v>
      </c>
      <c r="D41" s="60">
        <f t="shared" ref="D41:J41" si="5">SUM(D42,D44,D51)</f>
        <v>0</v>
      </c>
      <c r="E41" s="60">
        <f t="shared" si="5"/>
        <v>0</v>
      </c>
      <c r="F41" s="60">
        <f t="shared" si="4"/>
        <v>-1942.8</v>
      </c>
      <c r="G41" s="60">
        <f t="shared" si="5"/>
        <v>0</v>
      </c>
      <c r="H41" s="60">
        <f t="shared" si="5"/>
        <v>-228.8</v>
      </c>
      <c r="I41" s="60">
        <f t="shared" si="5"/>
        <v>-1714</v>
      </c>
      <c r="J41" s="60">
        <f t="shared" si="5"/>
        <v>0</v>
      </c>
      <c r="M41" s="353">
        <f>C41-'[36]ІІІ. Рух грош. коштів'!C41</f>
        <v>69.700000000000045</v>
      </c>
      <c r="N41" s="353">
        <f>D41-'[36]ІІІ. Рух грош. коштів'!D41</f>
        <v>243.3</v>
      </c>
      <c r="O41" s="353">
        <f>E41-'[36]ІІІ. Рух грош. коштів'!E41</f>
        <v>226.1</v>
      </c>
      <c r="P41" s="353">
        <f>F41-'[36]ІІІ. Рух грош. коштів'!F41</f>
        <v>602.10000000000014</v>
      </c>
      <c r="Q41" s="353">
        <f>G41-'[36]ІІІ. Рух грош. коштів'!G41</f>
        <v>0</v>
      </c>
      <c r="R41" s="353">
        <f>H41-'[36]ІІІ. Рух грош. коштів'!H41</f>
        <v>2316.1</v>
      </c>
      <c r="S41" s="353">
        <f>I41-'[36]ІІІ. Рух грош. коштів'!I41</f>
        <v>-1714</v>
      </c>
      <c r="T41" s="353">
        <f>J41-'[36]ІІІ. Рух грош. коштів'!J41</f>
        <v>0</v>
      </c>
    </row>
    <row r="42" spans="1:20" ht="48" customHeight="1">
      <c r="A42" s="111" t="s">
        <v>387</v>
      </c>
      <c r="B42" s="112">
        <v>3260</v>
      </c>
      <c r="C42" s="67" t="str">
        <f>C43</f>
        <v>(    )</v>
      </c>
      <c r="D42" s="67" t="str">
        <f t="shared" ref="D42:J42" si="6">D43</f>
        <v>(    )</v>
      </c>
      <c r="E42" s="67" t="str">
        <f t="shared" si="6"/>
        <v>(    )</v>
      </c>
      <c r="F42" s="67">
        <f t="shared" si="4"/>
        <v>0</v>
      </c>
      <c r="G42" s="67" t="str">
        <f t="shared" si="6"/>
        <v>(    )</v>
      </c>
      <c r="H42" s="67" t="str">
        <f t="shared" si="6"/>
        <v>(    )</v>
      </c>
      <c r="I42" s="67" t="str">
        <f t="shared" si="6"/>
        <v>(    )</v>
      </c>
      <c r="J42" s="67" t="str">
        <f t="shared" si="6"/>
        <v>(    )</v>
      </c>
      <c r="M42" s="353" t="e">
        <f>C42-'[36]ІІІ. Рух грош. коштів'!C42</f>
        <v>#VALUE!</v>
      </c>
      <c r="N42" s="353" t="e">
        <f>D42-'[36]ІІІ. Рух грош. коштів'!D42</f>
        <v>#VALUE!</v>
      </c>
      <c r="O42" s="353" t="e">
        <f>E42-'[36]ІІІ. Рух грош. коштів'!E42</f>
        <v>#VALUE!</v>
      </c>
      <c r="P42" s="353">
        <f>F42-'[36]ІІІ. Рух грош. коштів'!F42</f>
        <v>0</v>
      </c>
      <c r="Q42" s="353" t="e">
        <f>G42-'[36]ІІІ. Рух грош. коштів'!G42</f>
        <v>#VALUE!</v>
      </c>
      <c r="R42" s="353" t="e">
        <f>H42-'[36]ІІІ. Рух грош. коштів'!H42</f>
        <v>#VALUE!</v>
      </c>
      <c r="S42" s="353" t="e">
        <f>I42-'[36]ІІІ. Рух грош. коштів'!I42</f>
        <v>#VALUE!</v>
      </c>
      <c r="T42" s="353" t="e">
        <f>J42-'[36]ІІІ. Рух грош. коштів'!J42</f>
        <v>#VALUE!</v>
      </c>
    </row>
    <row r="43" spans="1:20" ht="37.5" customHeight="1">
      <c r="A43" s="111" t="s">
        <v>388</v>
      </c>
      <c r="B43" s="112">
        <v>3261</v>
      </c>
      <c r="C43" s="67" t="s">
        <v>206</v>
      </c>
      <c r="D43" s="67" t="s">
        <v>206</v>
      </c>
      <c r="E43" s="67" t="s">
        <v>206</v>
      </c>
      <c r="F43" s="67">
        <f t="shared" si="4"/>
        <v>0</v>
      </c>
      <c r="G43" s="67" t="s">
        <v>206</v>
      </c>
      <c r="H43" s="67" t="s">
        <v>206</v>
      </c>
      <c r="I43" s="67" t="s">
        <v>206</v>
      </c>
      <c r="J43" s="67" t="s">
        <v>206</v>
      </c>
      <c r="M43" s="353" t="e">
        <f>C43-'[36]ІІІ. Рух грош. коштів'!C43</f>
        <v>#VALUE!</v>
      </c>
      <c r="N43" s="353" t="e">
        <f>D43-'[36]ІІІ. Рух грош. коштів'!D43</f>
        <v>#VALUE!</v>
      </c>
      <c r="O43" s="353" t="e">
        <f>E43-'[36]ІІІ. Рух грош. коштів'!E43</f>
        <v>#VALUE!</v>
      </c>
      <c r="P43" s="353">
        <f>F43-'[36]ІІІ. Рух грош. коштів'!F43</f>
        <v>0</v>
      </c>
      <c r="Q43" s="353" t="e">
        <f>G43-'[36]ІІІ. Рух грош. коштів'!G43</f>
        <v>#VALUE!</v>
      </c>
      <c r="R43" s="353" t="e">
        <f>H43-'[36]ІІІ. Рух грош. коштів'!H43</f>
        <v>#VALUE!</v>
      </c>
      <c r="S43" s="353" t="e">
        <f>I43-'[36]ІІІ. Рух грош. коштів'!I43</f>
        <v>#VALUE!</v>
      </c>
      <c r="T43" s="353" t="e">
        <f>J43-'[36]ІІІ. Рух грош. коштів'!J43</f>
        <v>#VALUE!</v>
      </c>
    </row>
    <row r="44" spans="1:20" ht="37.5" customHeight="1">
      <c r="A44" s="111" t="s">
        <v>389</v>
      </c>
      <c r="B44" s="112">
        <v>3270</v>
      </c>
      <c r="C44" s="67">
        <f>SUM(C45:C50)</f>
        <v>-288.39999999999998</v>
      </c>
      <c r="D44" s="67">
        <f>SUM(D45:D50)</f>
        <v>0</v>
      </c>
      <c r="E44" s="67">
        <f>SUM(E45:E50)</f>
        <v>0</v>
      </c>
      <c r="F44" s="67">
        <f t="shared" si="4"/>
        <v>-1942.8</v>
      </c>
      <c r="G44" s="67">
        <f>SUM(G45:G50)</f>
        <v>0</v>
      </c>
      <c r="H44" s="67">
        <f>SUM(H45:H50)</f>
        <v>-228.8</v>
      </c>
      <c r="I44" s="67">
        <f>SUM(I45:I50)</f>
        <v>-1714</v>
      </c>
      <c r="J44" s="67">
        <f>SUM(J45:J50)</f>
        <v>0</v>
      </c>
      <c r="M44" s="353">
        <f>C44-'[36]ІІІ. Рух грош. коштів'!C44</f>
        <v>69.700000000000045</v>
      </c>
      <c r="N44" s="353">
        <f>D44-'[36]ІІІ. Рух грош. коштів'!D44</f>
        <v>243.3</v>
      </c>
      <c r="O44" s="353">
        <f>E44-'[36]ІІІ. Рух грош. коштів'!E44</f>
        <v>226.1</v>
      </c>
      <c r="P44" s="353">
        <f>F44-'[36]ІІІ. Рух грош. коштів'!F44</f>
        <v>602.10000000000014</v>
      </c>
      <c r="Q44" s="353">
        <f>G44-'[36]ІІІ. Рух грош. коштів'!G44</f>
        <v>0</v>
      </c>
      <c r="R44" s="353">
        <f>H44-'[36]ІІІ. Рух грош. коштів'!H44</f>
        <v>2316.1</v>
      </c>
      <c r="S44" s="353">
        <f>I44-'[36]ІІІ. Рух грош. коштів'!I44</f>
        <v>-1714</v>
      </c>
      <c r="T44" s="353">
        <f>J44-'[36]ІІІ. Рух грош. коштів'!J44</f>
        <v>0</v>
      </c>
    </row>
    <row r="45" spans="1:20" ht="37.5" customHeight="1">
      <c r="A45" s="111" t="s">
        <v>390</v>
      </c>
      <c r="B45" s="112">
        <v>3271</v>
      </c>
      <c r="C45" s="67" t="s">
        <v>206</v>
      </c>
      <c r="D45" s="67" t="s">
        <v>206</v>
      </c>
      <c r="E45" s="67" t="s">
        <v>206</v>
      </c>
      <c r="F45" s="67">
        <f>SUM(G45:J45)</f>
        <v>0</v>
      </c>
      <c r="G45" s="67" t="s">
        <v>206</v>
      </c>
      <c r="H45" s="67" t="s">
        <v>206</v>
      </c>
      <c r="I45" s="67" t="s">
        <v>206</v>
      </c>
      <c r="J45" s="67" t="s">
        <v>206</v>
      </c>
      <c r="M45" s="353" t="e">
        <f>C45-'[36]ІІІ. Рух грош. коштів'!C45</f>
        <v>#VALUE!</v>
      </c>
      <c r="N45" s="353" t="e">
        <f>D45-'[36]ІІІ. Рух грош. коштів'!D45</f>
        <v>#VALUE!</v>
      </c>
      <c r="O45" s="353" t="e">
        <f>E45-'[36]ІІІ. Рух грош. коштів'!E45</f>
        <v>#VALUE!</v>
      </c>
      <c r="P45" s="353">
        <f>F45-'[36]ІІІ. Рух грош. коштів'!F45</f>
        <v>0</v>
      </c>
      <c r="Q45" s="353" t="e">
        <f>G45-'[36]ІІІ. Рух грош. коштів'!G45</f>
        <v>#VALUE!</v>
      </c>
      <c r="R45" s="353" t="e">
        <f>H45-'[36]ІІІ. Рух грош. коштів'!H45</f>
        <v>#VALUE!</v>
      </c>
      <c r="S45" s="353" t="e">
        <f>I45-'[36]ІІІ. Рух грош. коштів'!I45</f>
        <v>#VALUE!</v>
      </c>
      <c r="T45" s="353" t="e">
        <f>J45-'[36]ІІІ. Рух грош. коштів'!J45</f>
        <v>#VALUE!</v>
      </c>
    </row>
    <row r="46" spans="1:20" ht="39" customHeight="1">
      <c r="A46" s="329" t="s">
        <v>490</v>
      </c>
      <c r="B46" s="62">
        <v>3272</v>
      </c>
      <c r="C46" s="315">
        <v>-288.39999999999998</v>
      </c>
      <c r="D46" s="67" t="s">
        <v>206</v>
      </c>
      <c r="E46" s="67" t="s">
        <v>206</v>
      </c>
      <c r="F46" s="315">
        <f t="shared" si="4"/>
        <v>-1942.8</v>
      </c>
      <c r="G46" s="67" t="s">
        <v>206</v>
      </c>
      <c r="H46" s="67">
        <v>-228.8</v>
      </c>
      <c r="I46" s="67">
        <v>-1714</v>
      </c>
      <c r="J46" s="67" t="s">
        <v>206</v>
      </c>
      <c r="M46" s="353">
        <f>C46-'[36]ІІІ. Рух грош. коштів'!C46</f>
        <v>69.700000000000045</v>
      </c>
      <c r="N46" s="353" t="e">
        <f>D46-'[36]ІІІ. Рух грош. коштів'!D46</f>
        <v>#VALUE!</v>
      </c>
      <c r="O46" s="353" t="e">
        <f>E46-'[36]ІІІ. Рух грош. коштів'!E46</f>
        <v>#VALUE!</v>
      </c>
      <c r="P46" s="353">
        <f>F46-'[36]ІІІ. Рух грош. коштів'!F46</f>
        <v>602.10000000000014</v>
      </c>
      <c r="Q46" s="353" t="e">
        <f>G46-'[36]ІІІ. Рух грош. коштів'!G46</f>
        <v>#VALUE!</v>
      </c>
      <c r="R46" s="353">
        <f>H46-'[36]ІІІ. Рух грош. коштів'!H46</f>
        <v>2316.1</v>
      </c>
      <c r="S46" s="353" t="e">
        <f>I46-'[36]ІІІ. Рух грош. коштів'!I46</f>
        <v>#VALUE!</v>
      </c>
      <c r="T46" s="353" t="e">
        <f>J46-'[36]ІІІ. Рух грош. коштів'!J46</f>
        <v>#VALUE!</v>
      </c>
    </row>
    <row r="47" spans="1:20" ht="49.5" customHeight="1">
      <c r="A47" s="61" t="s">
        <v>27</v>
      </c>
      <c r="B47" s="62">
        <v>3273</v>
      </c>
      <c r="C47" s="67" t="s">
        <v>206</v>
      </c>
      <c r="D47" s="67" t="s">
        <v>206</v>
      </c>
      <c r="E47" s="67" t="s">
        <v>206</v>
      </c>
      <c r="F47" s="67">
        <f t="shared" si="4"/>
        <v>0</v>
      </c>
      <c r="G47" s="67" t="s">
        <v>206</v>
      </c>
      <c r="H47" s="67" t="s">
        <v>206</v>
      </c>
      <c r="I47" s="67" t="s">
        <v>206</v>
      </c>
      <c r="J47" s="67" t="s">
        <v>206</v>
      </c>
      <c r="M47" s="353" t="e">
        <f>C47-'[36]ІІІ. Рух грош. коштів'!C47</f>
        <v>#VALUE!</v>
      </c>
      <c r="N47" s="353" t="e">
        <f>D47-'[36]ІІІ. Рух грош. коштів'!D47</f>
        <v>#VALUE!</v>
      </c>
      <c r="O47" s="353" t="e">
        <f>E47-'[36]ІІІ. Рух грош. коштів'!E47</f>
        <v>#VALUE!</v>
      </c>
      <c r="P47" s="353">
        <f>F47-'[36]ІІІ. Рух грош. коштів'!F47</f>
        <v>0</v>
      </c>
      <c r="Q47" s="353" t="e">
        <f>G47-'[36]ІІІ. Рух грош. коштів'!G47</f>
        <v>#VALUE!</v>
      </c>
      <c r="R47" s="353" t="e">
        <f>H47-'[36]ІІІ. Рух грош. коштів'!H47</f>
        <v>#VALUE!</v>
      </c>
      <c r="S47" s="353" t="e">
        <f>I47-'[36]ІІІ. Рух грош. коштів'!I47</f>
        <v>#VALUE!</v>
      </c>
      <c r="T47" s="353" t="e">
        <f>J47-'[36]ІІІ. Рух грош. коштів'!J47</f>
        <v>#VALUE!</v>
      </c>
    </row>
    <row r="48" spans="1:20" ht="39" customHeight="1">
      <c r="A48" s="329" t="s">
        <v>491</v>
      </c>
      <c r="B48" s="62">
        <v>3274</v>
      </c>
      <c r="C48" s="67" t="s">
        <v>206</v>
      </c>
      <c r="D48" s="67" t="s">
        <v>206</v>
      </c>
      <c r="E48" s="67" t="s">
        <v>206</v>
      </c>
      <c r="F48" s="67">
        <f t="shared" si="4"/>
        <v>0</v>
      </c>
      <c r="G48" s="67" t="s">
        <v>206</v>
      </c>
      <c r="H48" s="67" t="s">
        <v>206</v>
      </c>
      <c r="I48" s="67" t="s">
        <v>206</v>
      </c>
      <c r="J48" s="67" t="s">
        <v>206</v>
      </c>
      <c r="M48" s="353" t="e">
        <f>C48-'[36]ІІІ. Рух грош. коштів'!C48</f>
        <v>#VALUE!</v>
      </c>
      <c r="N48" s="353" t="e">
        <f>D48-'[36]ІІІ. Рух грош. коштів'!D48</f>
        <v>#VALUE!</v>
      </c>
      <c r="O48" s="353" t="e">
        <f>E48-'[36]ІІІ. Рух грош. коштів'!E48</f>
        <v>#VALUE!</v>
      </c>
      <c r="P48" s="353">
        <f>F48-'[36]ІІІ. Рух грош. коштів'!F48</f>
        <v>0</v>
      </c>
      <c r="Q48" s="353" t="e">
        <f>G48-'[36]ІІІ. Рух грош. коштів'!G48</f>
        <v>#VALUE!</v>
      </c>
      <c r="R48" s="353" t="e">
        <f>H48-'[36]ІІІ. Рух грош. коштів'!H48</f>
        <v>#VALUE!</v>
      </c>
      <c r="S48" s="353" t="e">
        <f>I48-'[36]ІІІ. Рух грош. коштів'!I48</f>
        <v>#VALUE!</v>
      </c>
      <c r="T48" s="353" t="e">
        <f>J48-'[36]ІІІ. Рух грош. коштів'!J48</f>
        <v>#VALUE!</v>
      </c>
    </row>
    <row r="49" spans="1:20" ht="55.5" customHeight="1">
      <c r="A49" s="61" t="s">
        <v>391</v>
      </c>
      <c r="B49" s="62">
        <v>3275</v>
      </c>
      <c r="C49" s="67" t="s">
        <v>206</v>
      </c>
      <c r="D49" s="67" t="s">
        <v>206</v>
      </c>
      <c r="E49" s="67" t="s">
        <v>206</v>
      </c>
      <c r="F49" s="67">
        <f t="shared" si="4"/>
        <v>0</v>
      </c>
      <c r="G49" s="67" t="s">
        <v>206</v>
      </c>
      <c r="H49" s="67" t="s">
        <v>206</v>
      </c>
      <c r="I49" s="67" t="s">
        <v>206</v>
      </c>
      <c r="J49" s="67" t="s">
        <v>206</v>
      </c>
      <c r="M49" s="353" t="e">
        <f>C49-'[36]ІІІ. Рух грош. коштів'!C49</f>
        <v>#VALUE!</v>
      </c>
      <c r="N49" s="353" t="e">
        <f>D49-'[36]ІІІ. Рух грош. коштів'!D49</f>
        <v>#VALUE!</v>
      </c>
      <c r="O49" s="353" t="e">
        <f>E49-'[36]ІІІ. Рух грош. коштів'!E49</f>
        <v>#VALUE!</v>
      </c>
      <c r="P49" s="353">
        <f>F49-'[36]ІІІ. Рух грош. коштів'!F49</f>
        <v>0</v>
      </c>
      <c r="Q49" s="353" t="e">
        <f>G49-'[36]ІІІ. Рух грош. коштів'!G49</f>
        <v>#VALUE!</v>
      </c>
      <c r="R49" s="353" t="e">
        <f>H49-'[36]ІІІ. Рух грош. коштів'!H49</f>
        <v>#VALUE!</v>
      </c>
      <c r="S49" s="353" t="e">
        <f>I49-'[36]ІІІ. Рух грош. коштів'!I49</f>
        <v>#VALUE!</v>
      </c>
      <c r="T49" s="353" t="e">
        <f>J49-'[36]ІІІ. Рух грош. коштів'!J49</f>
        <v>#VALUE!</v>
      </c>
    </row>
    <row r="50" spans="1:20" ht="36" customHeight="1">
      <c r="A50" s="61" t="s">
        <v>392</v>
      </c>
      <c r="B50" s="62">
        <v>3276</v>
      </c>
      <c r="C50" s="67" t="s">
        <v>206</v>
      </c>
      <c r="D50" s="67" t="s">
        <v>206</v>
      </c>
      <c r="E50" s="67" t="s">
        <v>206</v>
      </c>
      <c r="F50" s="67">
        <f t="shared" si="4"/>
        <v>0</v>
      </c>
      <c r="G50" s="67" t="s">
        <v>206</v>
      </c>
      <c r="H50" s="67" t="s">
        <v>206</v>
      </c>
      <c r="I50" s="67" t="s">
        <v>206</v>
      </c>
      <c r="J50" s="67" t="s">
        <v>206</v>
      </c>
      <c r="M50" s="353" t="e">
        <f>C50-'[36]ІІІ. Рух грош. коштів'!C50</f>
        <v>#VALUE!</v>
      </c>
      <c r="N50" s="353" t="e">
        <f>D50-'[36]ІІІ. Рух грош. коштів'!D50</f>
        <v>#VALUE!</v>
      </c>
      <c r="O50" s="353" t="e">
        <f>E50-'[36]ІІІ. Рух грош. коштів'!E50</f>
        <v>#VALUE!</v>
      </c>
      <c r="P50" s="353">
        <f>F50-'[36]ІІІ. Рух грош. коштів'!F50</f>
        <v>0</v>
      </c>
      <c r="Q50" s="353" t="e">
        <f>G50-'[36]ІІІ. Рух грош. коштів'!G50</f>
        <v>#VALUE!</v>
      </c>
      <c r="R50" s="353" t="e">
        <f>H50-'[36]ІІІ. Рух грош. коштів'!H50</f>
        <v>#VALUE!</v>
      </c>
      <c r="S50" s="353" t="e">
        <f>I50-'[36]ІІІ. Рух грош. коштів'!I50</f>
        <v>#VALUE!</v>
      </c>
      <c r="T50" s="353" t="e">
        <f>J50-'[36]ІІІ. Рух грош. коштів'!J50</f>
        <v>#VALUE!</v>
      </c>
    </row>
    <row r="51" spans="1:20" ht="33" customHeight="1">
      <c r="A51" s="61" t="s">
        <v>317</v>
      </c>
      <c r="B51" s="62">
        <v>3280</v>
      </c>
      <c r="C51" s="67" t="s">
        <v>206</v>
      </c>
      <c r="D51" s="67" t="s">
        <v>206</v>
      </c>
      <c r="E51" s="67" t="s">
        <v>206</v>
      </c>
      <c r="F51" s="67">
        <f t="shared" ref="F51:F60" si="7">SUM(G51:J51)</f>
        <v>0</v>
      </c>
      <c r="G51" s="67" t="s">
        <v>206</v>
      </c>
      <c r="H51" s="67" t="s">
        <v>206</v>
      </c>
      <c r="I51" s="67" t="s">
        <v>206</v>
      </c>
      <c r="J51" s="67" t="s">
        <v>206</v>
      </c>
      <c r="M51" s="353" t="e">
        <f>C51-'[36]ІІІ. Рух грош. коштів'!C51</f>
        <v>#VALUE!</v>
      </c>
      <c r="N51" s="353" t="e">
        <f>D51-'[36]ІІІ. Рух грош. коштів'!D51</f>
        <v>#VALUE!</v>
      </c>
      <c r="O51" s="353" t="e">
        <f>E51-'[36]ІІІ. Рух грош. коштів'!E51</f>
        <v>#VALUE!</v>
      </c>
      <c r="P51" s="353">
        <f>F51-'[36]ІІІ. Рух грош. коштів'!F51</f>
        <v>0</v>
      </c>
      <c r="Q51" s="353" t="e">
        <f>G51-'[36]ІІІ. Рух грош. коштів'!G51</f>
        <v>#VALUE!</v>
      </c>
      <c r="R51" s="353" t="e">
        <f>H51-'[36]ІІІ. Рух грош. коштів'!H51</f>
        <v>#VALUE!</v>
      </c>
      <c r="S51" s="353" t="e">
        <f>I51-'[36]ІІІ. Рух грош. коштів'!I51</f>
        <v>#VALUE!</v>
      </c>
      <c r="T51" s="353" t="e">
        <f>J51-'[36]ІІІ. Рух грош. коштів'!J51</f>
        <v>#VALUE!</v>
      </c>
    </row>
    <row r="52" spans="1:20" ht="34.5" customHeight="1">
      <c r="A52" s="102" t="s">
        <v>119</v>
      </c>
      <c r="B52" s="103">
        <v>3295</v>
      </c>
      <c r="C52" s="60">
        <f>SUM(C36,C41)</f>
        <v>0</v>
      </c>
      <c r="D52" s="60">
        <f>SUM(D36,D41)</f>
        <v>0</v>
      </c>
      <c r="E52" s="60">
        <f>SUM(E36,E41)</f>
        <v>0</v>
      </c>
      <c r="F52" s="60">
        <f t="shared" si="7"/>
        <v>0</v>
      </c>
      <c r="G52" s="60">
        <f>SUM(G36,G41)</f>
        <v>0</v>
      </c>
      <c r="H52" s="60">
        <f>SUM(H36,H41)</f>
        <v>0</v>
      </c>
      <c r="I52" s="60">
        <f>SUM(I36,I41)</f>
        <v>0</v>
      </c>
      <c r="J52" s="60">
        <f>SUM(J36,J41)</f>
        <v>0</v>
      </c>
      <c r="M52" s="353">
        <f>C52-'[36]ІІІ. Рух грош. коштів'!C52</f>
        <v>0</v>
      </c>
      <c r="N52" s="353">
        <f>D52-'[36]ІІІ. Рух грош. коштів'!D52</f>
        <v>0</v>
      </c>
      <c r="O52" s="353">
        <f>E52-'[36]ІІІ. Рух грош. коштів'!E52</f>
        <v>0</v>
      </c>
      <c r="P52" s="353">
        <f>F52-'[36]ІІІ. Рух грош. коштів'!F52</f>
        <v>0</v>
      </c>
      <c r="Q52" s="353">
        <f>G52-'[36]ІІІ. Рух грош. коштів'!G52</f>
        <v>0</v>
      </c>
      <c r="R52" s="353">
        <f>H52-'[36]ІІІ. Рух грош. коштів'!H52</f>
        <v>0</v>
      </c>
      <c r="S52" s="353">
        <f>I52-'[36]ІІІ. Рух грош. коштів'!I52</f>
        <v>0</v>
      </c>
      <c r="T52" s="353">
        <f>J52-'[36]ІІІ. Рух грош. коштів'!J52</f>
        <v>0</v>
      </c>
    </row>
    <row r="53" spans="1:20" ht="34.5" customHeight="1">
      <c r="A53" s="110" t="s">
        <v>120</v>
      </c>
      <c r="B53" s="98"/>
      <c r="C53" s="177"/>
      <c r="D53" s="177"/>
      <c r="E53" s="177"/>
      <c r="F53" s="177"/>
      <c r="G53" s="177"/>
      <c r="H53" s="177"/>
      <c r="I53" s="177"/>
      <c r="J53" s="178"/>
      <c r="M53" s="353">
        <f>C53-'[36]ІІІ. Рух грош. коштів'!C53</f>
        <v>0</v>
      </c>
      <c r="N53" s="353">
        <f>D53-'[36]ІІІ. Рух грош. коштів'!D53</f>
        <v>0</v>
      </c>
      <c r="O53" s="353">
        <f>E53-'[36]ІІІ. Рух грош. коштів'!E53</f>
        <v>0</v>
      </c>
      <c r="P53" s="353">
        <f>F53-'[36]ІІІ. Рух грош. коштів'!F53</f>
        <v>0</v>
      </c>
      <c r="Q53" s="353">
        <f>G53-'[36]ІІІ. Рух грош. коштів'!G53</f>
        <v>0</v>
      </c>
      <c r="R53" s="353">
        <f>H53-'[36]ІІІ. Рух грош. коштів'!H53</f>
        <v>0</v>
      </c>
      <c r="S53" s="353">
        <f>I53-'[36]ІІІ. Рух грош. коштів'!I53</f>
        <v>0</v>
      </c>
      <c r="T53" s="353">
        <f>J53-'[36]ІІІ. Рух грош. коштів'!J53</f>
        <v>0</v>
      </c>
    </row>
    <row r="54" spans="1:20" ht="34.5" customHeight="1">
      <c r="A54" s="102" t="s">
        <v>272</v>
      </c>
      <c r="B54" s="103">
        <v>3300</v>
      </c>
      <c r="C54" s="60">
        <f>SUM(C55,C56,C57)</f>
        <v>0</v>
      </c>
      <c r="D54" s="60">
        <f>SUM(D55,D56,D57)</f>
        <v>0</v>
      </c>
      <c r="E54" s="60">
        <f>SUM(E55,E56,E57)</f>
        <v>0</v>
      </c>
      <c r="F54" s="60">
        <f t="shared" si="7"/>
        <v>0</v>
      </c>
      <c r="G54" s="60">
        <f>SUM(G55,G56,G57)</f>
        <v>0</v>
      </c>
      <c r="H54" s="60">
        <f>SUM(H55,H56,H57)</f>
        <v>0</v>
      </c>
      <c r="I54" s="60">
        <f>SUM(I55,I56,I57)</f>
        <v>0</v>
      </c>
      <c r="J54" s="60">
        <f>SUM(J55,J56,J57)</f>
        <v>0</v>
      </c>
      <c r="M54" s="353">
        <f>C54-'[36]ІІІ. Рух грош. коштів'!C54</f>
        <v>0</v>
      </c>
      <c r="N54" s="353">
        <f>D54-'[36]ІІІ. Рух грош. коштів'!D54</f>
        <v>0</v>
      </c>
      <c r="O54" s="353">
        <f>E54-'[36]ІІІ. Рух грош. коштів'!E54</f>
        <v>0</v>
      </c>
      <c r="P54" s="353">
        <f>F54-'[36]ІІІ. Рух грош. коштів'!F54</f>
        <v>0</v>
      </c>
      <c r="Q54" s="353">
        <f>G54-'[36]ІІІ. Рух грош. коштів'!G54</f>
        <v>0</v>
      </c>
      <c r="R54" s="353">
        <f>H54-'[36]ІІІ. Рух грош. коштів'!H54</f>
        <v>0</v>
      </c>
      <c r="S54" s="353">
        <f>I54-'[36]ІІІ. Рух грош. коштів'!I54</f>
        <v>0</v>
      </c>
      <c r="T54" s="353">
        <f>J54-'[36]ІІІ. Рух грош. коштів'!J54</f>
        <v>0</v>
      </c>
    </row>
    <row r="55" spans="1:20" ht="33" customHeight="1">
      <c r="A55" s="61" t="s">
        <v>273</v>
      </c>
      <c r="B55" s="62">
        <v>3310</v>
      </c>
      <c r="C55" s="67"/>
      <c r="D55" s="67"/>
      <c r="E55" s="67"/>
      <c r="F55" s="67">
        <f t="shared" si="7"/>
        <v>0</v>
      </c>
      <c r="G55" s="67">
        <f ca="1">'VII Статутн капіт'!G9</f>
        <v>0</v>
      </c>
      <c r="H55" s="67">
        <f ca="1">'VII Статутн капіт'!H9</f>
        <v>0</v>
      </c>
      <c r="I55" s="67">
        <f ca="1">'VII Статутн капіт'!I9</f>
        <v>0</v>
      </c>
      <c r="J55" s="67">
        <f ca="1">'VII Статутн капіт'!J9</f>
        <v>0</v>
      </c>
      <c r="M55" s="353">
        <f>C55-'[36]ІІІ. Рух грош. коштів'!C55</f>
        <v>0</v>
      </c>
      <c r="N55" s="353">
        <f>D55-'[36]ІІІ. Рух грош. коштів'!D55</f>
        <v>0</v>
      </c>
      <c r="O55" s="353">
        <f>E55-'[36]ІІІ. Рух грош. коштів'!E55</f>
        <v>0</v>
      </c>
      <c r="P55" s="353">
        <f>F55-'[36]ІІІ. Рух грош. коштів'!F55</f>
        <v>0</v>
      </c>
      <c r="Q55" s="353">
        <f>G55-'[36]ІІІ. Рух грош. коштів'!G55</f>
        <v>0</v>
      </c>
      <c r="R55" s="353">
        <f>H55-'[36]ІІІ. Рух грош. коштів'!H55</f>
        <v>0</v>
      </c>
      <c r="S55" s="353">
        <f>I55-'[36]ІІІ. Рух грош. коштів'!I55</f>
        <v>0</v>
      </c>
      <c r="T55" s="353">
        <f>J55-'[36]ІІІ. Рух грош. коштів'!J55</f>
        <v>0</v>
      </c>
    </row>
    <row r="56" spans="1:20" ht="34.5" customHeight="1">
      <c r="A56" s="61" t="s">
        <v>393</v>
      </c>
      <c r="B56" s="62">
        <v>3320</v>
      </c>
      <c r="C56" s="67"/>
      <c r="D56" s="67"/>
      <c r="E56" s="67"/>
      <c r="F56" s="67">
        <f t="shared" si="7"/>
        <v>0</v>
      </c>
      <c r="G56" s="67"/>
      <c r="H56" s="67"/>
      <c r="I56" s="67"/>
      <c r="J56" s="67"/>
      <c r="M56" s="353">
        <f>C56-'[36]ІІІ. Рух грош. коштів'!C56</f>
        <v>0</v>
      </c>
      <c r="N56" s="353">
        <f>D56-'[36]ІІІ. Рух грош. коштів'!D56</f>
        <v>0</v>
      </c>
      <c r="O56" s="353">
        <f>E56-'[36]ІІІ. Рух грош. коштів'!E56</f>
        <v>0</v>
      </c>
      <c r="P56" s="353">
        <f>F56-'[36]ІІІ. Рух грош. коштів'!F56</f>
        <v>0</v>
      </c>
      <c r="Q56" s="353">
        <f>G56-'[36]ІІІ. Рух грош. коштів'!G56</f>
        <v>0</v>
      </c>
      <c r="R56" s="353">
        <f>H56-'[36]ІІІ. Рух грош. коштів'!H56</f>
        <v>0</v>
      </c>
      <c r="S56" s="353">
        <f>I56-'[36]ІІІ. Рух грош. коштів'!I56</f>
        <v>0</v>
      </c>
      <c r="T56" s="353">
        <f>J56-'[36]ІІІ. Рух грош. коштів'!J56</f>
        <v>0</v>
      </c>
    </row>
    <row r="57" spans="1:20" ht="39" customHeight="1">
      <c r="A57" s="61" t="s">
        <v>381</v>
      </c>
      <c r="B57" s="62">
        <v>3330</v>
      </c>
      <c r="C57" s="67"/>
      <c r="D57" s="67"/>
      <c r="E57" s="67"/>
      <c r="F57" s="67">
        <f t="shared" si="7"/>
        <v>0</v>
      </c>
      <c r="G57" s="67"/>
      <c r="H57" s="67"/>
      <c r="I57" s="67"/>
      <c r="J57" s="67"/>
      <c r="M57" s="353">
        <f>C57-'[36]ІІІ. Рух грош. коштів'!C57</f>
        <v>0</v>
      </c>
      <c r="N57" s="353">
        <f>D57-'[36]ІІІ. Рух грош. коштів'!D57</f>
        <v>0</v>
      </c>
      <c r="O57" s="353">
        <f>E57-'[36]ІІІ. Рух грош. коштів'!E57</f>
        <v>0</v>
      </c>
      <c r="P57" s="353">
        <f>F57-'[36]ІІІ. Рух грош. коштів'!F57</f>
        <v>0</v>
      </c>
      <c r="Q57" s="353">
        <f>G57-'[36]ІІІ. Рух грош. коштів'!G57</f>
        <v>0</v>
      </c>
      <c r="R57" s="353">
        <f>H57-'[36]ІІІ. Рух грош. коштів'!H57</f>
        <v>0</v>
      </c>
      <c r="S57" s="353">
        <f>I57-'[36]ІІІ. Рух грош. коштів'!I57</f>
        <v>0</v>
      </c>
      <c r="T57" s="353">
        <f>J57-'[36]ІІІ. Рух грош. коштів'!J57</f>
        <v>0</v>
      </c>
    </row>
    <row r="58" spans="1:20" ht="34.5" customHeight="1">
      <c r="A58" s="102" t="s">
        <v>274</v>
      </c>
      <c r="B58" s="103">
        <v>3345</v>
      </c>
      <c r="C58" s="60">
        <f>SUM(C59,C60,C61,C62,C63)</f>
        <v>0</v>
      </c>
      <c r="D58" s="60">
        <f t="shared" ref="D58:J58" si="8">SUM(D59,D60,D61,D62,D63)</f>
        <v>0</v>
      </c>
      <c r="E58" s="60">
        <f t="shared" si="8"/>
        <v>0</v>
      </c>
      <c r="F58" s="67">
        <f t="shared" si="7"/>
        <v>0</v>
      </c>
      <c r="G58" s="60">
        <f t="shared" si="8"/>
        <v>0</v>
      </c>
      <c r="H58" s="60">
        <f t="shared" si="8"/>
        <v>0</v>
      </c>
      <c r="I58" s="60">
        <f t="shared" si="8"/>
        <v>0</v>
      </c>
      <c r="J58" s="60">
        <f t="shared" si="8"/>
        <v>0</v>
      </c>
      <c r="M58" s="353">
        <f>C58-'[36]ІІІ. Рух грош. коштів'!C58</f>
        <v>0</v>
      </c>
      <c r="N58" s="353">
        <f>D58-'[36]ІІІ. Рух грош. коштів'!D58</f>
        <v>0</v>
      </c>
      <c r="O58" s="353">
        <f>E58-'[36]ІІІ. Рух грош. коштів'!E58</f>
        <v>0</v>
      </c>
      <c r="P58" s="353">
        <f>F58-'[36]ІІІ. Рух грош. коштів'!F58</f>
        <v>0</v>
      </c>
      <c r="Q58" s="353">
        <f>G58-'[36]ІІІ. Рух грош. коштів'!G58</f>
        <v>0</v>
      </c>
      <c r="R58" s="353">
        <f>H58-'[36]ІІІ. Рух грош. коштів'!H58</f>
        <v>0</v>
      </c>
      <c r="S58" s="353">
        <f>I58-'[36]ІІІ. Рух грош. коштів'!I58</f>
        <v>0</v>
      </c>
      <c r="T58" s="353">
        <f>J58-'[36]ІІІ. Рух грош. коштів'!J58</f>
        <v>0</v>
      </c>
    </row>
    <row r="59" spans="1:20" ht="34.5" customHeight="1">
      <c r="A59" s="61" t="s">
        <v>275</v>
      </c>
      <c r="B59" s="62">
        <v>3350</v>
      </c>
      <c r="C59" s="67" t="s">
        <v>206</v>
      </c>
      <c r="D59" s="67" t="s">
        <v>206</v>
      </c>
      <c r="E59" s="67" t="s">
        <v>206</v>
      </c>
      <c r="F59" s="67">
        <f>SUM(G59:J59)</f>
        <v>0</v>
      </c>
      <c r="G59" s="67" t="s">
        <v>206</v>
      </c>
      <c r="H59" s="67" t="s">
        <v>206</v>
      </c>
      <c r="I59" s="67" t="s">
        <v>206</v>
      </c>
      <c r="J59" s="67" t="s">
        <v>206</v>
      </c>
      <c r="M59" s="353" t="e">
        <f>C59-'[36]ІІІ. Рух грош. коштів'!C59</f>
        <v>#VALUE!</v>
      </c>
      <c r="N59" s="353" t="e">
        <f>D59-'[36]ІІІ. Рух грош. коштів'!D59</f>
        <v>#VALUE!</v>
      </c>
      <c r="O59" s="353" t="e">
        <f>E59-'[36]ІІІ. Рух грош. коштів'!E59</f>
        <v>#VALUE!</v>
      </c>
      <c r="P59" s="353">
        <f>F59-'[36]ІІІ. Рух грош. коштів'!F59</f>
        <v>0</v>
      </c>
      <c r="Q59" s="353" t="e">
        <f>G59-'[36]ІІІ. Рух грош. коштів'!G59</f>
        <v>#VALUE!</v>
      </c>
      <c r="R59" s="353" t="e">
        <f>H59-'[36]ІІІ. Рух грош. коштів'!H59</f>
        <v>#VALUE!</v>
      </c>
      <c r="S59" s="353" t="e">
        <f>I59-'[36]ІІІ. Рух грош. коштів'!I59</f>
        <v>#VALUE!</v>
      </c>
      <c r="T59" s="353" t="e">
        <f>J59-'[36]ІІІ. Рух грош. коштів'!J59</f>
        <v>#VALUE!</v>
      </c>
    </row>
    <row r="60" spans="1:20" ht="39" customHeight="1">
      <c r="A60" s="61" t="s">
        <v>429</v>
      </c>
      <c r="B60" s="62">
        <v>3360</v>
      </c>
      <c r="C60" s="67" t="s">
        <v>206</v>
      </c>
      <c r="D60" s="67" t="s">
        <v>206</v>
      </c>
      <c r="E60" s="67" t="s">
        <v>206</v>
      </c>
      <c r="F60" s="67">
        <f t="shared" si="7"/>
        <v>0</v>
      </c>
      <c r="G60" s="67" t="s">
        <v>206</v>
      </c>
      <c r="H60" s="67" t="s">
        <v>206</v>
      </c>
      <c r="I60" s="67" t="s">
        <v>206</v>
      </c>
      <c r="J60" s="67" t="s">
        <v>206</v>
      </c>
      <c r="M60" s="353" t="e">
        <f>C60-'[36]ІІІ. Рух грош. коштів'!C60</f>
        <v>#VALUE!</v>
      </c>
      <c r="N60" s="353" t="e">
        <f>D60-'[36]ІІІ. Рух грош. коштів'!D60</f>
        <v>#VALUE!</v>
      </c>
      <c r="O60" s="353" t="e">
        <f>E60-'[36]ІІІ. Рух грош. коштів'!E60</f>
        <v>#VALUE!</v>
      </c>
      <c r="P60" s="353">
        <f>F60-'[36]ІІІ. Рух грош. коштів'!F60</f>
        <v>0</v>
      </c>
      <c r="Q60" s="353" t="e">
        <f>G60-'[36]ІІІ. Рух грош. коштів'!G60</f>
        <v>#VALUE!</v>
      </c>
      <c r="R60" s="353" t="e">
        <f>H60-'[36]ІІІ. Рух грош. коштів'!H60</f>
        <v>#VALUE!</v>
      </c>
      <c r="S60" s="353" t="e">
        <f>I60-'[36]ІІІ. Рух грош. коштів'!I60</f>
        <v>#VALUE!</v>
      </c>
      <c r="T60" s="353" t="e">
        <f>J60-'[36]ІІІ. Рух грош. коштів'!J60</f>
        <v>#VALUE!</v>
      </c>
    </row>
    <row r="61" spans="1:20" ht="36" customHeight="1">
      <c r="A61" s="61" t="s">
        <v>394</v>
      </c>
      <c r="B61" s="62">
        <v>3370</v>
      </c>
      <c r="C61" s="67" t="s">
        <v>206</v>
      </c>
      <c r="D61" s="67" t="s">
        <v>206</v>
      </c>
      <c r="E61" s="67" t="s">
        <v>206</v>
      </c>
      <c r="F61" s="67">
        <f>SUM(G61:J61)</f>
        <v>0</v>
      </c>
      <c r="G61" s="67" t="s">
        <v>206</v>
      </c>
      <c r="H61" s="67" t="s">
        <v>206</v>
      </c>
      <c r="I61" s="67" t="s">
        <v>206</v>
      </c>
      <c r="J61" s="67" t="s">
        <v>206</v>
      </c>
      <c r="M61" s="353" t="e">
        <f>C61-'[36]ІІІ. Рух грош. коштів'!C61</f>
        <v>#VALUE!</v>
      </c>
      <c r="N61" s="353" t="e">
        <f>D61-'[36]ІІІ. Рух грош. коштів'!D61</f>
        <v>#VALUE!</v>
      </c>
      <c r="O61" s="353" t="e">
        <f>E61-'[36]ІІІ. Рух грош. коштів'!E61</f>
        <v>#VALUE!</v>
      </c>
      <c r="P61" s="353">
        <f>F61-'[36]ІІІ. Рух грош. коштів'!F61</f>
        <v>0</v>
      </c>
      <c r="Q61" s="353" t="e">
        <f>G61-'[36]ІІІ. Рух грош. коштів'!G61</f>
        <v>#VALUE!</v>
      </c>
      <c r="R61" s="353" t="e">
        <f>H61-'[36]ІІІ. Рух грош. коштів'!H61</f>
        <v>#VALUE!</v>
      </c>
      <c r="S61" s="353" t="e">
        <f>I61-'[36]ІІІ. Рух грош. коштів'!I61</f>
        <v>#VALUE!</v>
      </c>
      <c r="T61" s="353" t="e">
        <f>J61-'[36]ІІІ. Рух грош. коштів'!J61</f>
        <v>#VALUE!</v>
      </c>
    </row>
    <row r="62" spans="1:20" ht="49.5" customHeight="1">
      <c r="A62" s="61" t="s">
        <v>395</v>
      </c>
      <c r="B62" s="62">
        <v>3380</v>
      </c>
      <c r="C62" s="67" t="s">
        <v>206</v>
      </c>
      <c r="D62" s="67" t="s">
        <v>206</v>
      </c>
      <c r="E62" s="67" t="s">
        <v>206</v>
      </c>
      <c r="F62" s="67"/>
      <c r="G62" s="67" t="s">
        <v>206</v>
      </c>
      <c r="H62" s="67" t="s">
        <v>206</v>
      </c>
      <c r="I62" s="67" t="s">
        <v>206</v>
      </c>
      <c r="J62" s="67" t="s">
        <v>206</v>
      </c>
      <c r="M62" s="353" t="e">
        <f>C62-'[36]ІІІ. Рух грош. коштів'!C62</f>
        <v>#VALUE!</v>
      </c>
      <c r="N62" s="353" t="e">
        <f>D62-'[36]ІІІ. Рух грош. коштів'!D62</f>
        <v>#VALUE!</v>
      </c>
      <c r="O62" s="353" t="e">
        <f>E62-'[36]ІІІ. Рух грош. коштів'!E62</f>
        <v>#VALUE!</v>
      </c>
      <c r="P62" s="353">
        <f>F62-'[36]ІІІ. Рух грош. коштів'!F62</f>
        <v>0</v>
      </c>
      <c r="Q62" s="353" t="e">
        <f>G62-'[36]ІІІ. Рух грош. коштів'!G62</f>
        <v>#VALUE!</v>
      </c>
      <c r="R62" s="353" t="e">
        <f>H62-'[36]ІІІ. Рух грош. коштів'!H62</f>
        <v>#VALUE!</v>
      </c>
      <c r="S62" s="353" t="e">
        <f>I62-'[36]ІІІ. Рух грош. коштів'!I62</f>
        <v>#VALUE!</v>
      </c>
      <c r="T62" s="353" t="e">
        <f>J62-'[36]ІІІ. Рух грош. коштів'!J62</f>
        <v>#VALUE!</v>
      </c>
    </row>
    <row r="63" spans="1:20" ht="34.5" customHeight="1">
      <c r="A63" s="61" t="s">
        <v>317</v>
      </c>
      <c r="B63" s="62">
        <v>3390</v>
      </c>
      <c r="C63" s="67" t="s">
        <v>206</v>
      </c>
      <c r="D63" s="67" t="s">
        <v>206</v>
      </c>
      <c r="E63" s="67" t="s">
        <v>206</v>
      </c>
      <c r="F63" s="67">
        <f>SUM(G63:J63)</f>
        <v>0</v>
      </c>
      <c r="G63" s="67" t="s">
        <v>206</v>
      </c>
      <c r="H63" s="67" t="s">
        <v>206</v>
      </c>
      <c r="I63" s="67" t="s">
        <v>206</v>
      </c>
      <c r="J63" s="67" t="s">
        <v>206</v>
      </c>
      <c r="M63" s="353" t="e">
        <f>C63-'[36]ІІІ. Рух грош. коштів'!C63</f>
        <v>#VALUE!</v>
      </c>
      <c r="N63" s="353" t="e">
        <f>D63-'[36]ІІІ. Рух грош. коштів'!D63</f>
        <v>#VALUE!</v>
      </c>
      <c r="O63" s="353" t="e">
        <f>E63-'[36]ІІІ. Рух грош. коштів'!E63</f>
        <v>#VALUE!</v>
      </c>
      <c r="P63" s="353">
        <f>F63-'[36]ІІІ. Рух грош. коштів'!F63</f>
        <v>0</v>
      </c>
      <c r="Q63" s="353" t="e">
        <f>G63-'[36]ІІІ. Рух грош. коштів'!G63</f>
        <v>#VALUE!</v>
      </c>
      <c r="R63" s="353" t="e">
        <f>H63-'[36]ІІІ. Рух грош. коштів'!H63</f>
        <v>#VALUE!</v>
      </c>
      <c r="S63" s="353" t="e">
        <f>I63-'[36]ІІІ. Рух грош. коштів'!I63</f>
        <v>#VALUE!</v>
      </c>
      <c r="T63" s="353" t="e">
        <f>J63-'[36]ІІІ. Рух грош. коштів'!J63</f>
        <v>#VALUE!</v>
      </c>
    </row>
    <row r="64" spans="1:20" ht="31.5" customHeight="1">
      <c r="A64" s="102" t="s">
        <v>121</v>
      </c>
      <c r="B64" s="103">
        <v>3395</v>
      </c>
      <c r="C64" s="60">
        <f>SUM(C54,C58)</f>
        <v>0</v>
      </c>
      <c r="D64" s="60">
        <f>SUM(D54,D58)</f>
        <v>0</v>
      </c>
      <c r="E64" s="60">
        <f>SUM(E54,E58)</f>
        <v>0</v>
      </c>
      <c r="F64" s="60">
        <f>SUM(G64:J64)</f>
        <v>0</v>
      </c>
      <c r="G64" s="60">
        <f>SUM(G54,G58)</f>
        <v>0</v>
      </c>
      <c r="H64" s="60">
        <f>SUM(H54,H58)</f>
        <v>0</v>
      </c>
      <c r="I64" s="60">
        <f>SUM(I54,I58)</f>
        <v>0</v>
      </c>
      <c r="J64" s="60">
        <f>SUM(J54,J58)</f>
        <v>0</v>
      </c>
      <c r="M64" s="353">
        <f>C64-'[36]ІІІ. Рух грош. коштів'!C64</f>
        <v>0</v>
      </c>
      <c r="N64" s="353">
        <f>D64-'[36]ІІІ. Рух грош. коштів'!D64</f>
        <v>0</v>
      </c>
      <c r="O64" s="353">
        <f>E64-'[36]ІІІ. Рух грош. коштів'!E64</f>
        <v>0</v>
      </c>
      <c r="P64" s="353">
        <f>F64-'[36]ІІІ. Рух грош. коштів'!F64</f>
        <v>0</v>
      </c>
      <c r="Q64" s="353">
        <f>G64-'[36]ІІІ. Рух грош. коштів'!G64</f>
        <v>0</v>
      </c>
      <c r="R64" s="353">
        <f>H64-'[36]ІІІ. Рух грош. коштів'!H64</f>
        <v>0</v>
      </c>
      <c r="S64" s="353">
        <f>I64-'[36]ІІІ. Рух грош. коштів'!I64</f>
        <v>0</v>
      </c>
      <c r="T64" s="353">
        <f>J64-'[36]ІІІ. Рух грош. коштів'!J64</f>
        <v>0</v>
      </c>
    </row>
    <row r="65" spans="1:20" ht="30" customHeight="1">
      <c r="A65" s="102" t="s">
        <v>28</v>
      </c>
      <c r="B65" s="103">
        <v>3400</v>
      </c>
      <c r="C65" s="60">
        <f t="shared" ref="C65:J65" si="9">SUM(C34,C52,C64)</f>
        <v>-0.4000000000005457</v>
      </c>
      <c r="D65" s="60">
        <f t="shared" si="9"/>
        <v>0</v>
      </c>
      <c r="E65" s="60">
        <f t="shared" si="9"/>
        <v>0</v>
      </c>
      <c r="F65" s="60">
        <f>SUM(F34,F52,F64)</f>
        <v>0</v>
      </c>
      <c r="G65" s="60">
        <f t="shared" si="9"/>
        <v>0</v>
      </c>
      <c r="H65" s="60">
        <f t="shared" si="9"/>
        <v>0</v>
      </c>
      <c r="I65" s="60">
        <f t="shared" si="9"/>
        <v>0</v>
      </c>
      <c r="J65" s="60">
        <f t="shared" si="9"/>
        <v>0</v>
      </c>
      <c r="M65" s="353">
        <f>C65-'[36]ІІІ. Рух грош. коштів'!C65</f>
        <v>-61.600000000000364</v>
      </c>
      <c r="N65" s="353">
        <f>D65-'[36]ІІІ. Рух грош. коштів'!D65</f>
        <v>0</v>
      </c>
      <c r="O65" s="353">
        <f>E65-'[36]ІІІ. Рух грош. коштів'!E65</f>
        <v>0</v>
      </c>
      <c r="P65" s="353">
        <f>F65-'[36]ІІІ. Рух грош. коштів'!F65</f>
        <v>0</v>
      </c>
      <c r="Q65" s="353">
        <f>G65-'[36]ІІІ. Рух грош. коштів'!G65</f>
        <v>0</v>
      </c>
      <c r="R65" s="353">
        <f>H65-'[36]ІІІ. Рух грош. коштів'!H65</f>
        <v>0</v>
      </c>
      <c r="S65" s="353">
        <f>I65-'[36]ІІІ. Рух грош. коштів'!I65</f>
        <v>0</v>
      </c>
      <c r="T65" s="353">
        <f>J65-'[36]ІІІ. Рух грош. коштів'!J65</f>
        <v>0</v>
      </c>
    </row>
    <row r="66" spans="1:20" ht="37.5" customHeight="1">
      <c r="A66" s="61" t="s">
        <v>396</v>
      </c>
      <c r="B66" s="62">
        <v>3405</v>
      </c>
      <c r="C66" s="67">
        <v>89.1</v>
      </c>
      <c r="D66" s="315">
        <v>88.7</v>
      </c>
      <c r="E66" s="67">
        <v>88.7</v>
      </c>
      <c r="F66" s="67">
        <v>88.7</v>
      </c>
      <c r="G66" s="315">
        <v>88.7</v>
      </c>
      <c r="H66" s="315">
        <f>G68</f>
        <v>88.7</v>
      </c>
      <c r="I66" s="315">
        <f>H68</f>
        <v>88.7</v>
      </c>
      <c r="J66" s="315">
        <f>I68</f>
        <v>88.7</v>
      </c>
      <c r="M66" s="353">
        <f>C66-'[36]ІІІ. Рух грош. коштів'!C66</f>
        <v>61.199999999999996</v>
      </c>
      <c r="N66" s="353">
        <f>D66-'[36]ІІІ. Рух грош. коштів'!D66</f>
        <v>64.7</v>
      </c>
      <c r="O66" s="353">
        <f>E66-'[36]ІІІ. Рух грош. коштів'!E66</f>
        <v>-0.39999999999999147</v>
      </c>
      <c r="P66" s="353">
        <f>F66-'[36]ІІІ. Рух грош. коштів'!F66</f>
        <v>-0.39999999999999147</v>
      </c>
      <c r="Q66" s="353">
        <f>G66-'[36]ІІІ. Рух грош. коштів'!G66</f>
        <v>-0.39999999999999147</v>
      </c>
      <c r="R66" s="353">
        <f>H66-'[36]ІІІ. Рух грош. коштів'!H66</f>
        <v>-0.39999999999999147</v>
      </c>
      <c r="S66" s="353">
        <f>I66-'[36]ІІІ. Рух грош. коштів'!I66</f>
        <v>-0.39999999999999147</v>
      </c>
      <c r="T66" s="353">
        <f>J66-'[36]ІІІ. Рух грош. коштів'!J66</f>
        <v>-0.39999999999999147</v>
      </c>
    </row>
    <row r="67" spans="1:20" ht="34.5" customHeight="1">
      <c r="A67" s="61" t="s">
        <v>123</v>
      </c>
      <c r="B67" s="62">
        <v>3410</v>
      </c>
      <c r="C67" s="67"/>
      <c r="D67" s="315"/>
      <c r="E67" s="67"/>
      <c r="F67" s="67">
        <f>SUM(G67:J67)</f>
        <v>0</v>
      </c>
      <c r="G67" s="315"/>
      <c r="H67" s="315"/>
      <c r="I67" s="315"/>
      <c r="J67" s="315"/>
      <c r="M67" s="353">
        <f>C67-'[36]ІІІ. Рух грош. коштів'!C67</f>
        <v>0</v>
      </c>
      <c r="N67" s="353">
        <f>D67-'[36]ІІІ. Рух грош. коштів'!D67</f>
        <v>0</v>
      </c>
      <c r="O67" s="353">
        <f>E67-'[36]ІІІ. Рух грош. коштів'!E67</f>
        <v>0</v>
      </c>
      <c r="P67" s="353">
        <f>F67-'[36]ІІІ. Рух грош. коштів'!F67</f>
        <v>0</v>
      </c>
      <c r="Q67" s="353">
        <f>G67-'[36]ІІІ. Рух грош. коштів'!G67</f>
        <v>0</v>
      </c>
      <c r="R67" s="353">
        <f>H67-'[36]ІІІ. Рух грош. коштів'!H67</f>
        <v>0</v>
      </c>
      <c r="S67" s="353">
        <f>I67-'[36]ІІІ. Рух грош. коштів'!I67</f>
        <v>0</v>
      </c>
      <c r="T67" s="353">
        <f>J67-'[36]ІІІ. Рух грош. коштів'!J67</f>
        <v>0</v>
      </c>
    </row>
    <row r="68" spans="1:20" ht="36" customHeight="1">
      <c r="A68" s="61" t="s">
        <v>397</v>
      </c>
      <c r="B68" s="62">
        <v>3415</v>
      </c>
      <c r="C68" s="67">
        <f>SUM(C66,C65,C67)</f>
        <v>88.699999999999449</v>
      </c>
      <c r="D68" s="315">
        <f t="shared" ref="D68:J68" si="10">SUM(D66,D65,D67)</f>
        <v>88.7</v>
      </c>
      <c r="E68" s="67">
        <f t="shared" si="10"/>
        <v>88.7</v>
      </c>
      <c r="F68" s="67">
        <f>SUM(F66,F65,F67)</f>
        <v>88.7</v>
      </c>
      <c r="G68" s="315">
        <f t="shared" si="10"/>
        <v>88.7</v>
      </c>
      <c r="H68" s="315">
        <f t="shared" si="10"/>
        <v>88.7</v>
      </c>
      <c r="I68" s="315">
        <f t="shared" si="10"/>
        <v>88.7</v>
      </c>
      <c r="J68" s="315">
        <f t="shared" si="10"/>
        <v>88.7</v>
      </c>
      <c r="M68" s="353">
        <f>C68-'[36]ІІІ. Рух грош. коштів'!C68</f>
        <v>-0.40000000000037517</v>
      </c>
      <c r="N68" s="353">
        <f>D68-'[36]ІІІ. Рух грош. коштів'!D68</f>
        <v>64.7</v>
      </c>
      <c r="O68" s="353">
        <f>E68-'[36]ІІІ. Рух грош. коштів'!E68</f>
        <v>-0.39999999999999147</v>
      </c>
      <c r="P68" s="353">
        <f>F68-'[36]ІІІ. Рух грош. коштів'!F68</f>
        <v>-0.39999999999999147</v>
      </c>
      <c r="Q68" s="353">
        <f>G68-'[36]ІІІ. Рух грош. коштів'!G68</f>
        <v>-0.39999999999999147</v>
      </c>
      <c r="R68" s="353">
        <f>H68-'[36]ІІІ. Рух грош. коштів'!H68</f>
        <v>-0.39999999999999147</v>
      </c>
      <c r="S68" s="353">
        <f>I68-'[36]ІІІ. Рух грош. коштів'!I68</f>
        <v>-0.39999999999999147</v>
      </c>
      <c r="T68" s="353">
        <f>J68-'[36]ІІІ. Рух грош. коштів'!J68</f>
        <v>-0.39999999999999147</v>
      </c>
    </row>
    <row r="69" spans="1:20" s="104" customFormat="1" ht="20.100000000000001" customHeight="1">
      <c r="A69" s="53"/>
      <c r="B69" s="105"/>
      <c r="C69" s="106"/>
      <c r="D69" s="107"/>
      <c r="E69" s="107"/>
      <c r="F69" s="108"/>
      <c r="G69" s="107"/>
      <c r="H69" s="107"/>
      <c r="I69" s="107"/>
      <c r="J69" s="107"/>
    </row>
    <row r="70" spans="1:20" s="47" customFormat="1" ht="34.5" customHeight="1">
      <c r="A70" s="78" t="s">
        <v>365</v>
      </c>
      <c r="B70" s="76"/>
      <c r="C70" s="432" t="s">
        <v>87</v>
      </c>
      <c r="D70" s="433"/>
      <c r="E70" s="433"/>
      <c r="F70" s="433"/>
      <c r="G70" s="77"/>
      <c r="H70" s="453" t="s">
        <v>503</v>
      </c>
      <c r="I70" s="453"/>
      <c r="J70" s="453"/>
    </row>
    <row r="71" spans="1:20" ht="36" customHeight="1">
      <c r="A71" s="45" t="s">
        <v>375</v>
      </c>
      <c r="B71" s="46"/>
      <c r="C71" s="426" t="s">
        <v>69</v>
      </c>
      <c r="D71" s="426"/>
      <c r="E71" s="426"/>
      <c r="F71" s="426"/>
      <c r="G71" s="50"/>
      <c r="H71" s="427" t="s">
        <v>84</v>
      </c>
      <c r="I71" s="427"/>
      <c r="J71" s="427"/>
    </row>
    <row r="72" spans="1:20">
      <c r="A72" s="53"/>
      <c r="B72" s="53"/>
      <c r="C72" s="51"/>
      <c r="D72" s="53"/>
      <c r="E72" s="53"/>
      <c r="F72" s="53"/>
      <c r="G72" s="53"/>
      <c r="H72" s="53"/>
      <c r="I72" s="53"/>
      <c r="J72" s="53"/>
    </row>
    <row r="73" spans="1:20">
      <c r="A73" s="53"/>
      <c r="B73" s="53"/>
      <c r="C73" s="51"/>
      <c r="D73" s="53"/>
      <c r="E73" s="53"/>
      <c r="F73" s="53"/>
      <c r="G73" s="53"/>
      <c r="H73" s="53"/>
      <c r="I73" s="53"/>
      <c r="J73" s="53"/>
    </row>
    <row r="74" spans="1:20">
      <c r="A74" s="53"/>
      <c r="B74" s="53"/>
      <c r="C74" s="51"/>
      <c r="D74" s="53"/>
      <c r="E74" s="53"/>
      <c r="F74" s="53"/>
      <c r="G74" s="53"/>
      <c r="H74" s="53"/>
      <c r="I74" s="53"/>
      <c r="J74" s="53"/>
    </row>
    <row r="75" spans="1:20">
      <c r="A75" s="53"/>
      <c r="B75" s="53">
        <v>0</v>
      </c>
      <c r="C75" s="340">
        <v>846.16199999999992</v>
      </c>
      <c r="D75" s="341">
        <v>900.30599999999993</v>
      </c>
      <c r="E75" s="341">
        <v>900.30599999999993</v>
      </c>
      <c r="F75" s="341">
        <v>1183.6619999999998</v>
      </c>
      <c r="G75" s="341">
        <v>295.90199999999999</v>
      </c>
      <c r="H75" s="341">
        <v>295.92</v>
      </c>
      <c r="I75" s="341">
        <v>295.92</v>
      </c>
      <c r="J75" s="341">
        <v>295.92</v>
      </c>
    </row>
    <row r="76" spans="1:20">
      <c r="A76" s="53"/>
      <c r="B76" s="53" t="s">
        <v>507</v>
      </c>
      <c r="C76" s="340">
        <v>70.513499999999993</v>
      </c>
      <c r="D76" s="341">
        <v>75.025499999999994</v>
      </c>
      <c r="E76" s="341">
        <v>75.025499999999994</v>
      </c>
      <c r="F76" s="341">
        <v>98.638499999999993</v>
      </c>
      <c r="G76" s="341">
        <v>24.6585</v>
      </c>
      <c r="H76" s="341">
        <v>24.66</v>
      </c>
      <c r="I76" s="341">
        <v>24.66</v>
      </c>
      <c r="J76" s="341">
        <v>24.66</v>
      </c>
    </row>
    <row r="77" spans="1:20">
      <c r="A77" s="53"/>
      <c r="B77" s="53" t="s">
        <v>508</v>
      </c>
      <c r="C77" s="340">
        <v>3784.2244999999998</v>
      </c>
      <c r="D77" s="341">
        <v>4026.3685</v>
      </c>
      <c r="E77" s="341">
        <v>4026.3685</v>
      </c>
      <c r="F77" s="341">
        <v>5293.5994999999994</v>
      </c>
      <c r="G77" s="341">
        <v>1323.3395</v>
      </c>
      <c r="H77" s="341">
        <v>1323.4199999999998</v>
      </c>
      <c r="I77" s="341">
        <v>1323.4199999999998</v>
      </c>
      <c r="J77" s="341">
        <v>1323.4199999999998</v>
      </c>
    </row>
    <row r="78" spans="1:20">
      <c r="A78" s="53"/>
      <c r="B78" s="53" t="s">
        <v>509</v>
      </c>
      <c r="C78" s="340">
        <v>1041.4000000000001</v>
      </c>
      <c r="D78" s="341">
        <v>1100.4000000000001</v>
      </c>
      <c r="E78" s="341">
        <v>1100.4000000000001</v>
      </c>
      <c r="F78" s="341">
        <v>1446.6999999999998</v>
      </c>
      <c r="G78" s="341">
        <v>361.7</v>
      </c>
      <c r="H78" s="341">
        <v>361.7</v>
      </c>
      <c r="I78" s="341">
        <v>361.7</v>
      </c>
      <c r="J78" s="341">
        <v>361.6</v>
      </c>
    </row>
    <row r="79" spans="1:20">
      <c r="A79" s="53"/>
      <c r="B79" s="53"/>
      <c r="C79" s="51"/>
      <c r="D79" s="53"/>
      <c r="E79" s="53"/>
      <c r="F79" s="53"/>
      <c r="G79" s="53"/>
      <c r="H79" s="53"/>
      <c r="I79" s="53"/>
      <c r="J79" s="53"/>
    </row>
    <row r="80" spans="1:20">
      <c r="A80" s="53"/>
      <c r="B80" s="53"/>
      <c r="C80" s="342">
        <f>C75+C24</f>
        <v>-58.038000000000125</v>
      </c>
      <c r="D80" s="342">
        <f t="shared" ref="D80:J80" si="11">D75+D24</f>
        <v>50.105999999999881</v>
      </c>
      <c r="E80" s="342">
        <f t="shared" si="11"/>
        <v>50.105999999999881</v>
      </c>
      <c r="F80" s="342">
        <f t="shared" si="11"/>
        <v>37.661999999999807</v>
      </c>
      <c r="G80" s="342">
        <f t="shared" si="11"/>
        <v>9.4019999999999868</v>
      </c>
      <c r="H80" s="342">
        <f t="shared" si="11"/>
        <v>9.4200000000000159</v>
      </c>
      <c r="I80" s="342">
        <f t="shared" si="11"/>
        <v>9.4200000000000159</v>
      </c>
      <c r="J80" s="342">
        <f t="shared" si="11"/>
        <v>9.4200000000000159</v>
      </c>
    </row>
    <row r="81" spans="1:10">
      <c r="A81" s="53"/>
      <c r="B81" s="53"/>
      <c r="C81" s="342">
        <f>C76+C29</f>
        <v>-4.7865000000000038</v>
      </c>
      <c r="D81" s="342">
        <f t="shared" ref="D81:J81" si="12">D76+D29</f>
        <v>4.2254999999999967</v>
      </c>
      <c r="E81" s="342">
        <f t="shared" si="12"/>
        <v>4.2254999999999967</v>
      </c>
      <c r="F81" s="342">
        <f t="shared" si="12"/>
        <v>3.1384999999999934</v>
      </c>
      <c r="G81" s="342">
        <f t="shared" si="12"/>
        <v>0.85849999999999937</v>
      </c>
      <c r="H81" s="342">
        <f t="shared" si="12"/>
        <v>0.76000000000000156</v>
      </c>
      <c r="I81" s="342">
        <f t="shared" si="12"/>
        <v>0.76000000000000156</v>
      </c>
      <c r="J81" s="342">
        <f t="shared" si="12"/>
        <v>0.76000000000000156</v>
      </c>
    </row>
    <row r="82" spans="1:10">
      <c r="A82" s="53"/>
      <c r="B82" s="53"/>
      <c r="C82" s="342">
        <f>C77+C20</f>
        <v>-259.57550000000037</v>
      </c>
      <c r="D82" s="342">
        <f t="shared" ref="D82:J82" si="13">D77+D20</f>
        <v>223.76850000000013</v>
      </c>
      <c r="E82" s="342">
        <f t="shared" si="13"/>
        <v>223.76850000000013</v>
      </c>
      <c r="F82" s="343">
        <f t="shared" si="13"/>
        <v>167.9994999999999</v>
      </c>
      <c r="G82" s="342">
        <f t="shared" si="13"/>
        <v>41.939499999999953</v>
      </c>
      <c r="H82" s="342">
        <f t="shared" si="13"/>
        <v>42.019999999999982</v>
      </c>
      <c r="I82" s="342">
        <f t="shared" si="13"/>
        <v>42.019999999999982</v>
      </c>
      <c r="J82" s="342">
        <f t="shared" si="13"/>
        <v>42.019999999999982</v>
      </c>
    </row>
    <row r="83" spans="1:10">
      <c r="A83" s="53"/>
      <c r="B83" s="53"/>
      <c r="C83" s="342">
        <f>C78+C30</f>
        <v>-63.699999999999818</v>
      </c>
      <c r="D83" s="342">
        <f t="shared" ref="D83:J83" si="14">D78+D30</f>
        <v>61.400000000000091</v>
      </c>
      <c r="E83" s="342">
        <f t="shared" si="14"/>
        <v>61.400000000000091</v>
      </c>
      <c r="F83" s="342">
        <f t="shared" si="14"/>
        <v>45.899999999999864</v>
      </c>
      <c r="G83" s="342">
        <f t="shared" si="14"/>
        <v>11.5</v>
      </c>
      <c r="H83" s="342">
        <f t="shared" si="14"/>
        <v>11.5</v>
      </c>
      <c r="I83" s="342">
        <f t="shared" si="14"/>
        <v>11.5</v>
      </c>
      <c r="J83" s="342">
        <f t="shared" si="14"/>
        <v>11.400000000000034</v>
      </c>
    </row>
    <row r="84" spans="1:10">
      <c r="A84" s="53"/>
      <c r="B84" s="53"/>
      <c r="C84" s="51"/>
      <c r="D84" s="53"/>
      <c r="E84" s="53"/>
      <c r="F84" s="53"/>
      <c r="G84" s="53"/>
      <c r="H84" s="53"/>
      <c r="I84" s="53"/>
      <c r="J84" s="53"/>
    </row>
    <row r="85" spans="1:10">
      <c r="A85" s="53"/>
      <c r="B85" s="53"/>
      <c r="C85" s="51"/>
      <c r="D85" s="53"/>
      <c r="E85" s="53"/>
      <c r="F85" s="53"/>
      <c r="G85" s="53"/>
      <c r="H85" s="53"/>
      <c r="I85" s="53"/>
      <c r="J85" s="53"/>
    </row>
    <row r="86" spans="1:10">
      <c r="A86" s="53"/>
      <c r="B86" s="53"/>
      <c r="C86" s="51"/>
      <c r="D86" s="53"/>
      <c r="E86" s="53"/>
      <c r="F86" s="53"/>
      <c r="G86" s="53"/>
      <c r="H86" s="53"/>
      <c r="I86" s="53"/>
      <c r="J86" s="53"/>
    </row>
    <row r="87" spans="1:10">
      <c r="A87" s="53"/>
      <c r="B87" s="53"/>
      <c r="C87" s="51"/>
      <c r="D87" s="53"/>
      <c r="E87" s="53"/>
      <c r="F87" s="53"/>
      <c r="G87" s="53"/>
      <c r="H87" s="53"/>
      <c r="I87" s="53"/>
      <c r="J87" s="53"/>
    </row>
    <row r="88" spans="1:10">
      <c r="A88" s="53"/>
      <c r="B88" s="53"/>
      <c r="C88" s="51"/>
      <c r="D88" s="53"/>
      <c r="E88" s="53"/>
      <c r="F88" s="53"/>
      <c r="G88" s="53"/>
      <c r="H88" s="53"/>
      <c r="I88" s="53"/>
      <c r="J88" s="53"/>
    </row>
    <row r="89" spans="1:10">
      <c r="A89" s="53"/>
      <c r="B89" s="53"/>
      <c r="C89" s="51"/>
      <c r="D89" s="53"/>
      <c r="E89" s="53"/>
      <c r="F89" s="53"/>
      <c r="G89" s="53"/>
      <c r="H89" s="53"/>
      <c r="I89" s="53"/>
      <c r="J89" s="53"/>
    </row>
    <row r="90" spans="1:10">
      <c r="A90" s="53"/>
      <c r="B90" s="53"/>
      <c r="C90" s="51"/>
      <c r="D90" s="53"/>
      <c r="E90" s="53"/>
      <c r="F90" s="53"/>
      <c r="G90" s="53"/>
      <c r="H90" s="53"/>
      <c r="I90" s="53"/>
      <c r="J90" s="53"/>
    </row>
    <row r="91" spans="1:10">
      <c r="A91" s="53"/>
      <c r="B91" s="53"/>
      <c r="C91" s="51"/>
      <c r="D91" s="53"/>
      <c r="E91" s="53"/>
      <c r="F91" s="53"/>
      <c r="G91" s="53"/>
      <c r="H91" s="53"/>
      <c r="I91" s="53"/>
      <c r="J91" s="53"/>
    </row>
    <row r="92" spans="1:10">
      <c r="A92" s="53"/>
      <c r="B92" s="53"/>
      <c r="C92" s="51"/>
      <c r="D92" s="53"/>
      <c r="E92" s="53"/>
      <c r="F92" s="53"/>
      <c r="G92" s="53"/>
      <c r="H92" s="53"/>
      <c r="I92" s="53"/>
      <c r="J92" s="53"/>
    </row>
    <row r="93" spans="1:10">
      <c r="A93" s="53"/>
      <c r="B93" s="53"/>
      <c r="C93" s="51"/>
      <c r="D93" s="53"/>
      <c r="E93" s="53"/>
      <c r="F93" s="53"/>
      <c r="G93" s="53"/>
      <c r="H93" s="53"/>
      <c r="I93" s="53"/>
      <c r="J93" s="53"/>
    </row>
    <row r="94" spans="1:10">
      <c r="C94" s="56"/>
    </row>
    <row r="95" spans="1:10">
      <c r="C95" s="56"/>
    </row>
    <row r="96" spans="1:10">
      <c r="C96" s="56"/>
    </row>
    <row r="97" spans="3:3">
      <c r="C97" s="56"/>
    </row>
    <row r="98" spans="3:3">
      <c r="C98" s="56"/>
    </row>
    <row r="99" spans="3:3">
      <c r="C99" s="56"/>
    </row>
    <row r="100" spans="3:3">
      <c r="C100" s="56"/>
    </row>
    <row r="101" spans="3:3">
      <c r="C101" s="56"/>
    </row>
    <row r="102" spans="3:3">
      <c r="C102" s="56"/>
    </row>
  </sheetData>
  <mergeCells count="12">
    <mergeCell ref="C71:F71"/>
    <mergeCell ref="H71:J71"/>
    <mergeCell ref="C70:F70"/>
    <mergeCell ref="H70:J70"/>
    <mergeCell ref="A2:J2"/>
    <mergeCell ref="A4:A5"/>
    <mergeCell ref="B4:B5"/>
    <mergeCell ref="C4:C5"/>
    <mergeCell ref="D4:D5"/>
    <mergeCell ref="E4:E5"/>
    <mergeCell ref="F4:F5"/>
    <mergeCell ref="G4:J4"/>
  </mergeCells>
  <phoneticPr fontId="3" type="noConversion"/>
  <pageMargins left="0.23622047244094491" right="0.15748031496062992" top="0.19685039370078741" bottom="0.19685039370078741" header="0.31496062992125984" footer="0.51181102362204722"/>
  <pageSetup paperSize="9" scale="60" orientation="landscape" r:id="rId1"/>
  <headerFooter alignWithMargins="0"/>
  <ignoredErrors>
    <ignoredError sqref="F64 F18 F34 F36 F52 F56 F60 F54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83"/>
  <sheetViews>
    <sheetView view="pageBreakPreview" topLeftCell="A4" zoomScale="70" zoomScaleNormal="100" zoomScaleSheetLayoutView="70" workbookViewId="0">
      <selection activeCell="L28" sqref="L28"/>
    </sheetView>
  </sheetViews>
  <sheetFormatPr defaultRowHeight="18.75"/>
  <cols>
    <col min="1" max="1" width="71.28515625" style="3" customWidth="1"/>
    <col min="2" max="2" width="12" style="41" customWidth="1"/>
    <col min="3" max="3" width="16.140625" style="41" customWidth="1"/>
    <col min="4" max="4" width="16.7109375" style="41" customWidth="1"/>
    <col min="5" max="5" width="16.140625" style="41" customWidth="1"/>
    <col min="6" max="6" width="16" style="41" customWidth="1"/>
    <col min="7" max="7" width="16.28515625" style="3" customWidth="1"/>
    <col min="8" max="8" width="16.85546875" style="3" customWidth="1"/>
    <col min="9" max="9" width="16.140625" style="3" customWidth="1"/>
    <col min="10" max="10" width="16.42578125" style="3" customWidth="1"/>
    <col min="11" max="16384" width="9.140625" style="3"/>
  </cols>
  <sheetData>
    <row r="2" spans="1:10" ht="22.5">
      <c r="A2" s="454" t="s">
        <v>440</v>
      </c>
      <c r="B2" s="454"/>
      <c r="C2" s="454"/>
      <c r="D2" s="454"/>
      <c r="E2" s="454"/>
      <c r="F2" s="454"/>
      <c r="G2" s="454"/>
      <c r="H2" s="454"/>
    </row>
    <row r="3" spans="1:10">
      <c r="A3" s="153"/>
      <c r="B3" s="155"/>
      <c r="C3" s="153"/>
      <c r="D3" s="153"/>
      <c r="E3" s="153"/>
      <c r="F3" s="155"/>
      <c r="G3" s="153"/>
      <c r="H3" s="153"/>
      <c r="J3" s="3" t="s">
        <v>412</v>
      </c>
    </row>
    <row r="4" spans="1:10" ht="41.25" customHeight="1">
      <c r="A4" s="455" t="s">
        <v>170</v>
      </c>
      <c r="B4" s="457" t="s">
        <v>17</v>
      </c>
      <c r="C4" s="457" t="s">
        <v>521</v>
      </c>
      <c r="D4" s="457" t="s">
        <v>515</v>
      </c>
      <c r="E4" s="457" t="s">
        <v>516</v>
      </c>
      <c r="F4" s="459" t="s">
        <v>517</v>
      </c>
      <c r="G4" s="461" t="s">
        <v>339</v>
      </c>
      <c r="H4" s="462"/>
      <c r="I4" s="462"/>
      <c r="J4" s="463"/>
    </row>
    <row r="5" spans="1:10" ht="68.25" customHeight="1">
      <c r="A5" s="456"/>
      <c r="B5" s="458"/>
      <c r="C5" s="458"/>
      <c r="D5" s="458"/>
      <c r="E5" s="458"/>
      <c r="F5" s="460"/>
      <c r="G5" s="72" t="s">
        <v>133</v>
      </c>
      <c r="H5" s="72" t="s">
        <v>134</v>
      </c>
      <c r="I5" s="72" t="s">
        <v>135</v>
      </c>
      <c r="J5" s="72" t="s">
        <v>63</v>
      </c>
    </row>
    <row r="6" spans="1:10" ht="23.25" customHeight="1">
      <c r="A6" s="59">
        <v>1</v>
      </c>
      <c r="B6" s="71">
        <v>2</v>
      </c>
      <c r="C6" s="71">
        <v>3</v>
      </c>
      <c r="D6" s="71">
        <v>4</v>
      </c>
      <c r="E6" s="71">
        <v>5</v>
      </c>
      <c r="F6" s="71">
        <v>6</v>
      </c>
      <c r="G6" s="71">
        <v>7</v>
      </c>
      <c r="H6" s="71">
        <v>8</v>
      </c>
      <c r="I6" s="57">
        <v>9</v>
      </c>
      <c r="J6" s="57">
        <v>10</v>
      </c>
    </row>
    <row r="7" spans="1:10" ht="50.25" customHeight="1">
      <c r="A7" s="74" t="s">
        <v>117</v>
      </c>
      <c r="B7" s="71"/>
      <c r="C7" s="67"/>
      <c r="D7" s="67"/>
      <c r="E7" s="67"/>
      <c r="F7" s="67"/>
      <c r="G7" s="67"/>
      <c r="H7" s="67"/>
      <c r="I7" s="186"/>
      <c r="J7" s="186"/>
    </row>
    <row r="8" spans="1:10" ht="42" hidden="1" customHeight="1">
      <c r="A8" s="187" t="s">
        <v>417</v>
      </c>
      <c r="B8" s="188"/>
      <c r="C8" s="189"/>
      <c r="D8" s="189"/>
      <c r="E8" s="189"/>
      <c r="F8" s="189"/>
      <c r="G8" s="189"/>
      <c r="H8" s="189"/>
      <c r="I8" s="190"/>
      <c r="J8" s="190"/>
    </row>
    <row r="9" spans="1:10" ht="24.75" hidden="1" customHeight="1">
      <c r="A9" s="187"/>
      <c r="B9" s="188"/>
      <c r="C9" s="189"/>
      <c r="D9" s="189"/>
      <c r="E9" s="189"/>
      <c r="F9" s="189"/>
      <c r="G9" s="189"/>
      <c r="H9" s="189"/>
      <c r="I9" s="190"/>
      <c r="J9" s="190"/>
    </row>
    <row r="10" spans="1:10" ht="27.75" hidden="1" customHeight="1">
      <c r="A10" s="191" t="s">
        <v>422</v>
      </c>
      <c r="B10" s="71">
        <v>3030</v>
      </c>
      <c r="C10" s="67"/>
      <c r="D10" s="67"/>
      <c r="E10" s="67"/>
      <c r="F10" s="67"/>
      <c r="G10" s="67"/>
      <c r="H10" s="67"/>
      <c r="I10" s="186"/>
      <c r="J10" s="186"/>
    </row>
    <row r="11" spans="1:10" ht="24.75" hidden="1" customHeight="1">
      <c r="A11" s="191"/>
      <c r="B11" s="71"/>
      <c r="C11" s="67"/>
      <c r="D11" s="67"/>
      <c r="E11" s="67"/>
      <c r="F11" s="67"/>
      <c r="G11" s="67"/>
      <c r="H11" s="67"/>
      <c r="I11" s="186"/>
      <c r="J11" s="186"/>
    </row>
    <row r="12" spans="1:10" ht="27.75" hidden="1" customHeight="1">
      <c r="A12" s="191" t="s">
        <v>423</v>
      </c>
      <c r="B12" s="71">
        <v>3080</v>
      </c>
      <c r="C12" s="67"/>
      <c r="D12" s="67"/>
      <c r="E12" s="67"/>
      <c r="F12" s="67"/>
      <c r="G12" s="67"/>
      <c r="H12" s="67"/>
      <c r="I12" s="186"/>
      <c r="J12" s="186"/>
    </row>
    <row r="13" spans="1:10" ht="24.75" hidden="1" customHeight="1">
      <c r="A13" s="191"/>
      <c r="B13" s="71"/>
      <c r="C13" s="67"/>
      <c r="D13" s="67"/>
      <c r="E13" s="67"/>
      <c r="F13" s="67"/>
      <c r="G13" s="67"/>
      <c r="H13" s="67"/>
      <c r="I13" s="186"/>
      <c r="J13" s="186"/>
    </row>
    <row r="14" spans="1:10" s="43" customFormat="1" ht="38.25" hidden="1" customHeight="1">
      <c r="A14" s="187" t="s">
        <v>261</v>
      </c>
      <c r="B14" s="192"/>
      <c r="C14" s="193"/>
      <c r="D14" s="193"/>
      <c r="E14" s="193"/>
      <c r="F14" s="193"/>
      <c r="G14" s="193"/>
      <c r="H14" s="193"/>
      <c r="I14" s="194"/>
      <c r="J14" s="194"/>
    </row>
    <row r="15" spans="1:10" s="43" customFormat="1" ht="27" hidden="1" customHeight="1">
      <c r="A15" s="195" t="s">
        <v>424</v>
      </c>
      <c r="B15" s="62">
        <v>3140</v>
      </c>
      <c r="C15" s="67"/>
      <c r="D15" s="67"/>
      <c r="E15" s="67"/>
      <c r="F15" s="67"/>
      <c r="G15" s="67"/>
      <c r="H15" s="67"/>
      <c r="I15" s="186"/>
      <c r="J15" s="186"/>
    </row>
    <row r="16" spans="1:10" ht="24.75" hidden="1" customHeight="1">
      <c r="A16" s="191"/>
      <c r="B16" s="71"/>
      <c r="C16" s="67"/>
      <c r="D16" s="67"/>
      <c r="E16" s="67"/>
      <c r="F16" s="67"/>
      <c r="G16" s="67"/>
      <c r="H16" s="67"/>
      <c r="I16" s="186"/>
      <c r="J16" s="186"/>
    </row>
    <row r="17" spans="1:10" s="43" customFormat="1" ht="27" hidden="1" customHeight="1">
      <c r="A17" s="195" t="s">
        <v>253</v>
      </c>
      <c r="B17" s="62">
        <v>3160</v>
      </c>
      <c r="C17" s="67"/>
      <c r="D17" s="67"/>
      <c r="E17" s="67"/>
      <c r="F17" s="67"/>
      <c r="G17" s="67"/>
      <c r="H17" s="67"/>
      <c r="I17" s="186"/>
      <c r="J17" s="186"/>
    </row>
    <row r="18" spans="1:10" ht="24.75" hidden="1" customHeight="1">
      <c r="A18" s="191"/>
      <c r="B18" s="71"/>
      <c r="C18" s="67"/>
      <c r="D18" s="67"/>
      <c r="E18" s="67"/>
      <c r="F18" s="67"/>
      <c r="G18" s="67"/>
      <c r="H18" s="67"/>
      <c r="I18" s="186"/>
      <c r="J18" s="186"/>
    </row>
    <row r="19" spans="1:10" s="43" customFormat="1" ht="40.5" customHeight="1">
      <c r="A19" s="196" t="s">
        <v>118</v>
      </c>
      <c r="B19" s="197"/>
      <c r="C19" s="60"/>
      <c r="D19" s="60"/>
      <c r="E19" s="60"/>
      <c r="F19" s="67"/>
      <c r="G19" s="60"/>
      <c r="H19" s="60"/>
      <c r="I19" s="60"/>
      <c r="J19" s="60"/>
    </row>
    <row r="20" spans="1:10" s="43" customFormat="1" ht="31.5" hidden="1" customHeight="1">
      <c r="A20" s="195" t="s">
        <v>423</v>
      </c>
      <c r="B20" s="62">
        <v>3240</v>
      </c>
      <c r="C20" s="67"/>
      <c r="D20" s="67"/>
      <c r="E20" s="67"/>
      <c r="F20" s="67"/>
      <c r="G20" s="67"/>
      <c r="H20" s="67"/>
      <c r="I20" s="67"/>
      <c r="J20" s="67"/>
    </row>
    <row r="21" spans="1:10" s="43" customFormat="1" ht="24.75" hidden="1" customHeight="1">
      <c r="A21" s="195"/>
      <c r="B21" s="62"/>
      <c r="C21" s="67"/>
      <c r="D21" s="67"/>
      <c r="E21" s="67"/>
      <c r="F21" s="67"/>
      <c r="G21" s="67"/>
      <c r="H21" s="67"/>
      <c r="I21" s="67"/>
      <c r="J21" s="67"/>
    </row>
    <row r="22" spans="1:10" s="43" customFormat="1" ht="39.75" customHeight="1">
      <c r="A22" s="198" t="s">
        <v>271</v>
      </c>
      <c r="B22" s="192"/>
      <c r="C22" s="193">
        <v>288.39999999999998</v>
      </c>
      <c r="D22" s="193"/>
      <c r="E22" s="193"/>
      <c r="F22" s="348">
        <f>F23</f>
        <v>1942.8</v>
      </c>
      <c r="G22" s="193"/>
      <c r="H22" s="348">
        <f>H23</f>
        <v>228.8</v>
      </c>
      <c r="I22" s="348">
        <f>I23</f>
        <v>1714</v>
      </c>
      <c r="J22" s="194"/>
    </row>
    <row r="23" spans="1:10" s="43" customFormat="1" ht="47.25" customHeight="1">
      <c r="A23" s="111" t="s">
        <v>389</v>
      </c>
      <c r="B23" s="62"/>
      <c r="C23" s="193">
        <v>288.39999999999998</v>
      </c>
      <c r="D23" s="193"/>
      <c r="E23" s="193"/>
      <c r="F23" s="194">
        <f>SUM(F30:F32)</f>
        <v>1942.8</v>
      </c>
      <c r="G23" s="193"/>
      <c r="H23" s="194">
        <f>SUM(H30:H32)</f>
        <v>228.8</v>
      </c>
      <c r="I23" s="194">
        <f>SUM(I30:I32)</f>
        <v>1714</v>
      </c>
      <c r="J23" s="194"/>
    </row>
    <row r="24" spans="1:10" s="43" customFormat="1" ht="33.75" hidden="1" customHeight="1">
      <c r="A24" s="111" t="s">
        <v>425</v>
      </c>
      <c r="B24" s="62">
        <v>3271</v>
      </c>
      <c r="C24" s="193"/>
      <c r="D24" s="193"/>
      <c r="E24" s="193"/>
      <c r="F24" s="193"/>
      <c r="G24" s="193"/>
      <c r="H24" s="193"/>
      <c r="I24" s="194"/>
      <c r="J24" s="194"/>
    </row>
    <row r="25" spans="1:10" s="43" customFormat="1" ht="28.5" hidden="1" customHeight="1">
      <c r="A25" s="111"/>
      <c r="B25" s="62"/>
      <c r="C25" s="193"/>
      <c r="D25" s="193"/>
      <c r="E25" s="193"/>
      <c r="F25" s="193"/>
      <c r="G25" s="193"/>
      <c r="H25" s="193"/>
      <c r="I25" s="194"/>
      <c r="J25" s="194"/>
    </row>
    <row r="26" spans="1:10" s="43" customFormat="1" ht="45" customHeight="1">
      <c r="A26" s="61" t="s">
        <v>443</v>
      </c>
      <c r="B26" s="62">
        <v>3272</v>
      </c>
      <c r="C26" s="193">
        <v>288.39999999999998</v>
      </c>
      <c r="D26" s="193"/>
      <c r="E26" s="193"/>
      <c r="F26" s="193">
        <v>1942.8</v>
      </c>
      <c r="G26" s="193"/>
      <c r="H26" s="193">
        <v>228.8</v>
      </c>
      <c r="I26" s="194">
        <v>1714</v>
      </c>
      <c r="J26" s="194"/>
    </row>
    <row r="27" spans="1:10" s="43" customFormat="1" ht="20.25">
      <c r="A27" s="319" t="s">
        <v>468</v>
      </c>
      <c r="B27" s="62"/>
      <c r="C27" s="356">
        <v>96.6</v>
      </c>
      <c r="D27" s="193"/>
      <c r="E27" s="193"/>
      <c r="F27" s="67"/>
      <c r="G27" s="193"/>
      <c r="H27" s="67"/>
      <c r="I27" s="194"/>
      <c r="J27" s="194"/>
    </row>
    <row r="28" spans="1:10" s="43" customFormat="1" ht="20.25">
      <c r="A28" s="319" t="s">
        <v>526</v>
      </c>
      <c r="B28" s="62"/>
      <c r="C28" s="356">
        <v>83.6</v>
      </c>
      <c r="D28" s="193"/>
      <c r="E28" s="193"/>
      <c r="F28" s="67"/>
      <c r="G28" s="193"/>
      <c r="H28" s="67"/>
      <c r="I28" s="194"/>
      <c r="J28" s="194"/>
    </row>
    <row r="29" spans="1:10" s="43" customFormat="1" ht="20.25">
      <c r="A29" s="319" t="s">
        <v>526</v>
      </c>
      <c r="B29" s="62"/>
      <c r="C29" s="356">
        <v>108.2</v>
      </c>
      <c r="D29" s="193"/>
      <c r="E29" s="179"/>
      <c r="F29" s="193"/>
      <c r="G29" s="193"/>
      <c r="H29" s="193"/>
      <c r="I29" s="194"/>
      <c r="J29" s="194"/>
    </row>
    <row r="30" spans="1:10" s="43" customFormat="1" ht="20.25">
      <c r="A30" s="331" t="s">
        <v>527</v>
      </c>
      <c r="B30" s="62"/>
      <c r="C30" s="179"/>
      <c r="D30" s="193"/>
      <c r="E30" s="179"/>
      <c r="F30" s="67">
        <v>1600</v>
      </c>
      <c r="G30" s="193"/>
      <c r="H30" s="67"/>
      <c r="I30" s="186">
        <v>1600</v>
      </c>
      <c r="J30" s="194"/>
    </row>
    <row r="31" spans="1:10" s="43" customFormat="1" ht="20.25">
      <c r="A31" s="319" t="s">
        <v>494</v>
      </c>
      <c r="B31" s="62"/>
      <c r="C31" s="323"/>
      <c r="D31" s="193"/>
      <c r="E31" s="323"/>
      <c r="F31" s="67">
        <v>114</v>
      </c>
      <c r="G31" s="193"/>
      <c r="H31" s="67"/>
      <c r="I31" s="186">
        <v>114</v>
      </c>
      <c r="J31" s="194"/>
    </row>
    <row r="32" spans="1:10" s="43" customFormat="1" ht="20.25">
      <c r="A32" s="319" t="s">
        <v>528</v>
      </c>
      <c r="B32" s="62"/>
      <c r="C32" s="323"/>
      <c r="D32" s="193"/>
      <c r="E32" s="323"/>
      <c r="F32" s="67">
        <v>228.8</v>
      </c>
      <c r="G32" s="193"/>
      <c r="H32" s="67">
        <v>228.8</v>
      </c>
      <c r="I32" s="186"/>
      <c r="J32" s="194"/>
    </row>
    <row r="33" spans="1:10" s="43" customFormat="1" ht="20.25" hidden="1">
      <c r="A33" s="320" t="s">
        <v>477</v>
      </c>
      <c r="B33" s="62"/>
      <c r="C33" s="323"/>
      <c r="D33" s="193"/>
      <c r="E33" s="323"/>
      <c r="F33" s="193"/>
      <c r="G33" s="193"/>
      <c r="H33" s="193"/>
      <c r="I33" s="194"/>
      <c r="J33" s="194"/>
    </row>
    <row r="34" spans="1:10" s="43" customFormat="1" ht="20.25" hidden="1">
      <c r="A34" s="319" t="s">
        <v>478</v>
      </c>
      <c r="B34" s="62"/>
      <c r="C34" s="324"/>
      <c r="D34" s="193"/>
      <c r="E34" s="324"/>
      <c r="F34" s="193"/>
      <c r="G34" s="193"/>
      <c r="H34" s="193"/>
      <c r="I34" s="194"/>
      <c r="J34" s="194"/>
    </row>
    <row r="35" spans="1:10" s="43" customFormat="1" ht="20.25" hidden="1">
      <c r="A35" s="319" t="s">
        <v>479</v>
      </c>
      <c r="B35" s="62"/>
      <c r="C35" s="323"/>
      <c r="D35" s="193"/>
      <c r="E35" s="323"/>
      <c r="F35" s="193"/>
      <c r="G35" s="193"/>
      <c r="H35" s="193"/>
      <c r="I35" s="194"/>
      <c r="J35" s="194"/>
    </row>
    <row r="36" spans="1:10" s="43" customFormat="1" ht="20.25" hidden="1">
      <c r="A36" s="321" t="s">
        <v>480</v>
      </c>
      <c r="B36" s="62"/>
      <c r="C36" s="323"/>
      <c r="D36" s="193"/>
      <c r="E36" s="323"/>
      <c r="F36" s="193"/>
      <c r="G36" s="193"/>
      <c r="H36" s="193"/>
      <c r="I36" s="194"/>
      <c r="J36" s="194"/>
    </row>
    <row r="37" spans="1:10" s="43" customFormat="1" ht="20.25" hidden="1">
      <c r="A37" s="321" t="s">
        <v>481</v>
      </c>
      <c r="B37" s="62"/>
      <c r="C37" s="323"/>
      <c r="D37" s="193"/>
      <c r="E37" s="323"/>
      <c r="F37" s="193"/>
      <c r="G37" s="193"/>
      <c r="H37" s="193"/>
      <c r="I37" s="194"/>
      <c r="J37" s="194"/>
    </row>
    <row r="38" spans="1:10" s="43" customFormat="1" ht="20.25" hidden="1">
      <c r="A38" s="321" t="s">
        <v>482</v>
      </c>
      <c r="B38" s="62"/>
      <c r="C38" s="323"/>
      <c r="D38" s="193"/>
      <c r="E38" s="323"/>
      <c r="F38" s="193"/>
      <c r="G38" s="193"/>
      <c r="H38" s="193"/>
      <c r="I38" s="194"/>
      <c r="J38" s="194"/>
    </row>
    <row r="39" spans="1:10" s="43" customFormat="1" ht="20.25" hidden="1">
      <c r="A39" s="321" t="s">
        <v>474</v>
      </c>
      <c r="B39" s="62"/>
      <c r="C39" s="323"/>
      <c r="D39" s="193"/>
      <c r="E39" s="323"/>
      <c r="F39" s="193"/>
      <c r="G39" s="193"/>
      <c r="H39" s="193"/>
      <c r="I39" s="194"/>
      <c r="J39" s="194"/>
    </row>
    <row r="40" spans="1:10" s="43" customFormat="1" ht="27.75" hidden="1" customHeight="1">
      <c r="A40" s="321" t="s">
        <v>483</v>
      </c>
      <c r="B40" s="62"/>
      <c r="C40" s="323"/>
      <c r="D40" s="193"/>
      <c r="E40" s="323"/>
      <c r="F40" s="193"/>
      <c r="G40" s="193"/>
      <c r="H40" s="193"/>
      <c r="I40" s="194"/>
      <c r="J40" s="194"/>
    </row>
    <row r="41" spans="1:10" s="43" customFormat="1" ht="43.5" hidden="1" customHeight="1">
      <c r="A41" s="61" t="s">
        <v>27</v>
      </c>
      <c r="B41" s="62">
        <v>3273</v>
      </c>
      <c r="C41" s="193"/>
      <c r="D41" s="193"/>
      <c r="E41" s="193"/>
      <c r="F41" s="193"/>
      <c r="G41" s="193"/>
      <c r="H41" s="193"/>
      <c r="I41" s="194"/>
      <c r="J41" s="194"/>
    </row>
    <row r="42" spans="1:10" s="43" customFormat="1" ht="27.75" hidden="1" customHeight="1">
      <c r="A42" s="61"/>
      <c r="B42" s="62"/>
      <c r="C42" s="193"/>
      <c r="D42" s="193"/>
      <c r="E42" s="193"/>
      <c r="F42" s="193"/>
      <c r="G42" s="193"/>
      <c r="H42" s="193"/>
      <c r="I42" s="194"/>
      <c r="J42" s="194"/>
    </row>
    <row r="43" spans="1:10" s="43" customFormat="1" ht="27.75" hidden="1" customHeight="1">
      <c r="A43" s="322" t="s">
        <v>468</v>
      </c>
      <c r="B43" s="62"/>
      <c r="C43" s="193"/>
      <c r="D43" s="179"/>
      <c r="E43" s="179"/>
      <c r="F43" s="193"/>
      <c r="G43" s="179"/>
      <c r="H43" s="179"/>
      <c r="I43" s="194"/>
      <c r="J43" s="194"/>
    </row>
    <row r="44" spans="1:10" s="43" customFormat="1" ht="31.5" hidden="1" customHeight="1">
      <c r="A44" s="326" t="s">
        <v>3</v>
      </c>
      <c r="B44" s="303">
        <v>3274</v>
      </c>
      <c r="C44" s="304"/>
      <c r="D44" s="193"/>
      <c r="E44" s="193"/>
      <c r="F44" s="193"/>
      <c r="G44" s="193"/>
      <c r="H44" s="193"/>
      <c r="I44" s="194"/>
      <c r="J44" s="194"/>
    </row>
    <row r="45" spans="1:10" s="43" customFormat="1" ht="31.5" hidden="1" customHeight="1">
      <c r="A45" s="319" t="s">
        <v>475</v>
      </c>
      <c r="B45" s="62"/>
      <c r="C45" s="179"/>
      <c r="D45" s="193"/>
      <c r="E45" s="193"/>
      <c r="F45" s="193"/>
      <c r="G45" s="193"/>
      <c r="H45" s="193"/>
      <c r="I45" s="194"/>
      <c r="J45" s="194"/>
    </row>
    <row r="46" spans="1:10" s="43" customFormat="1" ht="45" hidden="1" customHeight="1">
      <c r="A46" s="61" t="s">
        <v>426</v>
      </c>
      <c r="B46" s="62">
        <v>3275</v>
      </c>
      <c r="C46" s="193"/>
      <c r="D46" s="193"/>
      <c r="E46" s="193"/>
      <c r="F46" s="193"/>
      <c r="G46" s="193"/>
      <c r="H46" s="193"/>
      <c r="I46" s="194"/>
      <c r="J46" s="194"/>
    </row>
    <row r="47" spans="1:10" s="43" customFormat="1" ht="33" hidden="1" customHeight="1">
      <c r="A47" s="61"/>
      <c r="B47" s="62"/>
      <c r="C47" s="193"/>
      <c r="D47" s="193"/>
      <c r="E47" s="193"/>
      <c r="F47" s="193"/>
      <c r="G47" s="193"/>
      <c r="H47" s="193"/>
      <c r="I47" s="194"/>
      <c r="J47" s="194"/>
    </row>
    <row r="48" spans="1:10" s="43" customFormat="1" ht="36.75" hidden="1" customHeight="1">
      <c r="A48" s="61" t="s">
        <v>427</v>
      </c>
      <c r="B48" s="62">
        <v>3276</v>
      </c>
      <c r="C48" s="193"/>
      <c r="D48" s="193"/>
      <c r="E48" s="193"/>
      <c r="F48" s="193"/>
      <c r="G48" s="193"/>
      <c r="H48" s="193"/>
      <c r="I48" s="194"/>
      <c r="J48" s="194"/>
    </row>
    <row r="49" spans="1:10" s="43" customFormat="1" ht="34.5" hidden="1" customHeight="1">
      <c r="A49" s="61"/>
      <c r="B49" s="62"/>
      <c r="C49" s="193"/>
      <c r="D49" s="193"/>
      <c r="E49" s="193"/>
      <c r="F49" s="193"/>
      <c r="G49" s="193"/>
      <c r="H49" s="193"/>
      <c r="I49" s="194"/>
      <c r="J49" s="194"/>
    </row>
    <row r="50" spans="1:10" s="43" customFormat="1" ht="36.75" hidden="1" customHeight="1">
      <c r="A50" s="61" t="s">
        <v>428</v>
      </c>
      <c r="B50" s="62">
        <v>3280</v>
      </c>
      <c r="C50" s="67"/>
      <c r="D50" s="67"/>
      <c r="E50" s="67"/>
      <c r="F50" s="67"/>
      <c r="G50" s="67"/>
      <c r="H50" s="67"/>
      <c r="I50" s="199"/>
      <c r="J50" s="199"/>
    </row>
    <row r="51" spans="1:10" s="43" customFormat="1" ht="36" hidden="1" customHeight="1">
      <c r="A51" s="61"/>
      <c r="B51" s="62"/>
      <c r="C51" s="67"/>
      <c r="D51" s="67"/>
      <c r="E51" s="67"/>
      <c r="F51" s="67"/>
      <c r="G51" s="67"/>
      <c r="H51" s="67"/>
      <c r="I51" s="186"/>
      <c r="J51" s="186"/>
    </row>
    <row r="52" spans="1:10" s="43" customFormat="1" ht="46.5" hidden="1" customHeight="1">
      <c r="A52" s="74" t="s">
        <v>120</v>
      </c>
      <c r="B52" s="62">
        <v>3300</v>
      </c>
      <c r="C52" s="60"/>
      <c r="D52" s="60"/>
      <c r="E52" s="60"/>
      <c r="F52" s="67"/>
      <c r="G52" s="60"/>
      <c r="H52" s="60"/>
      <c r="I52" s="60"/>
      <c r="J52" s="60"/>
    </row>
    <row r="53" spans="1:10" s="43" customFormat="1" ht="42.75" hidden="1" customHeight="1">
      <c r="A53" s="198" t="s">
        <v>272</v>
      </c>
      <c r="B53" s="62"/>
      <c r="C53" s="67"/>
      <c r="D53" s="67"/>
      <c r="E53" s="67"/>
      <c r="F53" s="67"/>
      <c r="G53" s="67"/>
      <c r="H53" s="67"/>
      <c r="I53" s="199"/>
      <c r="J53" s="199"/>
    </row>
    <row r="54" spans="1:10" s="43" customFormat="1" ht="33.75" hidden="1" customHeight="1">
      <c r="A54" s="200" t="s">
        <v>423</v>
      </c>
      <c r="B54" s="62">
        <v>3330</v>
      </c>
      <c r="C54" s="67"/>
      <c r="D54" s="67"/>
      <c r="E54" s="67"/>
      <c r="F54" s="67"/>
      <c r="G54" s="67"/>
      <c r="H54" s="67"/>
      <c r="I54" s="186"/>
      <c r="J54" s="186"/>
    </row>
    <row r="55" spans="1:10" s="43" customFormat="1" ht="30.75" hidden="1" customHeight="1">
      <c r="A55" s="195"/>
      <c r="B55" s="62"/>
      <c r="C55" s="67"/>
      <c r="D55" s="67"/>
      <c r="E55" s="67"/>
      <c r="F55" s="67"/>
      <c r="G55" s="67"/>
      <c r="H55" s="67"/>
      <c r="I55" s="186"/>
      <c r="J55" s="186"/>
    </row>
    <row r="56" spans="1:10" s="43" customFormat="1" ht="46.5" hidden="1" customHeight="1">
      <c r="A56" s="198" t="s">
        <v>274</v>
      </c>
      <c r="B56" s="62"/>
      <c r="C56" s="60"/>
      <c r="D56" s="60"/>
      <c r="E56" s="60"/>
      <c r="F56" s="67"/>
      <c r="G56" s="60"/>
      <c r="H56" s="60"/>
      <c r="I56" s="60"/>
      <c r="J56" s="60"/>
    </row>
    <row r="57" spans="1:10" s="43" customFormat="1" ht="30" hidden="1" customHeight="1">
      <c r="A57" s="200" t="s">
        <v>253</v>
      </c>
      <c r="B57" s="62">
        <v>3390</v>
      </c>
      <c r="C57" s="67"/>
      <c r="D57" s="67"/>
      <c r="E57" s="67"/>
      <c r="F57" s="67"/>
      <c r="G57" s="67"/>
      <c r="H57" s="67"/>
      <c r="I57" s="67"/>
      <c r="J57" s="67"/>
    </row>
    <row r="58" spans="1:10" s="43" customFormat="1" ht="31.5" hidden="1" customHeight="1">
      <c r="A58" s="195"/>
      <c r="B58" s="62"/>
      <c r="C58" s="67"/>
      <c r="D58" s="67"/>
      <c r="E58" s="67"/>
      <c r="F58" s="67"/>
      <c r="G58" s="67"/>
      <c r="H58" s="67"/>
      <c r="I58" s="186"/>
      <c r="J58" s="186"/>
    </row>
    <row r="59" spans="1:10" s="43" customFormat="1" ht="19.5" customHeight="1">
      <c r="A59" s="201"/>
      <c r="B59" s="105"/>
      <c r="C59" s="202"/>
      <c r="D59" s="202"/>
      <c r="E59" s="202"/>
      <c r="F59" s="202"/>
      <c r="G59" s="202"/>
      <c r="H59" s="202"/>
      <c r="I59" s="202"/>
      <c r="J59" s="203"/>
    </row>
    <row r="60" spans="1:10" ht="26.25" customHeight="1">
      <c r="A60" s="152" t="s">
        <v>365</v>
      </c>
      <c r="B60" s="22"/>
      <c r="C60" s="421" t="s">
        <v>87</v>
      </c>
      <c r="D60" s="421"/>
      <c r="E60" s="166"/>
      <c r="F60" s="162"/>
      <c r="G60" s="464" t="s">
        <v>503</v>
      </c>
      <c r="H60" s="465"/>
      <c r="I60" s="465"/>
    </row>
    <row r="61" spans="1:10">
      <c r="A61" s="38" t="s">
        <v>375</v>
      </c>
      <c r="B61" s="37"/>
      <c r="C61" s="424" t="s">
        <v>414</v>
      </c>
      <c r="D61" s="424"/>
      <c r="E61" s="167"/>
      <c r="F61" s="37"/>
      <c r="G61" s="466" t="s">
        <v>84</v>
      </c>
      <c r="H61" s="466"/>
      <c r="I61" s="466"/>
    </row>
    <row r="62" spans="1:10">
      <c r="A62" s="159"/>
      <c r="B62" s="38"/>
      <c r="C62" s="160"/>
      <c r="D62" s="161"/>
      <c r="E62" s="161"/>
      <c r="F62" s="161"/>
      <c r="G62" s="161"/>
      <c r="H62" s="161"/>
    </row>
    <row r="63" spans="1:10">
      <c r="A63" s="159"/>
      <c r="B63" s="38"/>
      <c r="C63" s="160"/>
      <c r="D63" s="161"/>
      <c r="E63" s="161"/>
      <c r="F63" s="161"/>
      <c r="G63" s="161"/>
      <c r="H63" s="161"/>
    </row>
    <row r="64" spans="1:10">
      <c r="A64" s="159"/>
      <c r="B64" s="38"/>
      <c r="C64" s="160"/>
      <c r="D64" s="161"/>
      <c r="E64" s="161"/>
      <c r="F64" s="161"/>
      <c r="G64" s="161"/>
      <c r="H64" s="161"/>
    </row>
    <row r="65" spans="1:8">
      <c r="A65" s="159"/>
      <c r="B65" s="38"/>
      <c r="C65" s="160"/>
      <c r="D65" s="161"/>
      <c r="E65" s="161"/>
      <c r="F65" s="161"/>
      <c r="G65" s="161"/>
      <c r="H65" s="161"/>
    </row>
    <row r="66" spans="1:8">
      <c r="A66" s="159"/>
      <c r="B66" s="38"/>
      <c r="C66" s="160"/>
      <c r="D66" s="161"/>
      <c r="E66" s="161"/>
      <c r="F66" s="161"/>
      <c r="G66" s="161"/>
      <c r="H66" s="161"/>
    </row>
    <row r="67" spans="1:8">
      <c r="A67" s="159"/>
      <c r="B67" s="38"/>
      <c r="C67" s="160"/>
      <c r="D67" s="161"/>
      <c r="E67" s="161"/>
      <c r="F67" s="161"/>
      <c r="G67" s="161"/>
      <c r="H67" s="161"/>
    </row>
    <row r="68" spans="1:8">
      <c r="A68" s="159"/>
      <c r="B68" s="38"/>
      <c r="C68" s="160"/>
      <c r="D68" s="161"/>
      <c r="E68" s="161"/>
      <c r="F68" s="161"/>
      <c r="G68" s="161"/>
      <c r="H68" s="161"/>
    </row>
    <row r="69" spans="1:8">
      <c r="A69" s="159"/>
      <c r="B69" s="38"/>
      <c r="C69" s="160"/>
      <c r="D69" s="161"/>
      <c r="E69" s="161"/>
      <c r="F69" s="161"/>
      <c r="G69" s="161"/>
      <c r="H69" s="161"/>
    </row>
    <row r="70" spans="1:8">
      <c r="A70" s="159"/>
      <c r="B70" s="38"/>
      <c r="C70" s="160"/>
      <c r="D70" s="161"/>
      <c r="E70" s="161"/>
      <c r="F70" s="161"/>
      <c r="G70" s="161"/>
      <c r="H70" s="161"/>
    </row>
    <row r="71" spans="1:8">
      <c r="A71" s="159"/>
      <c r="B71" s="38"/>
      <c r="C71" s="160"/>
      <c r="D71" s="161"/>
      <c r="E71" s="161"/>
      <c r="F71" s="161"/>
      <c r="G71" s="161"/>
      <c r="H71" s="161"/>
    </row>
    <row r="72" spans="1:8">
      <c r="A72" s="159"/>
      <c r="B72" s="38"/>
      <c r="C72" s="160"/>
      <c r="D72" s="161"/>
      <c r="E72" s="161"/>
      <c r="F72" s="161"/>
      <c r="G72" s="161"/>
      <c r="H72" s="161"/>
    </row>
    <row r="73" spans="1:8">
      <c r="A73" s="159"/>
      <c r="B73" s="38"/>
      <c r="C73" s="160"/>
      <c r="D73" s="161"/>
      <c r="E73" s="161"/>
      <c r="F73" s="161"/>
      <c r="G73" s="161"/>
      <c r="H73" s="161"/>
    </row>
    <row r="74" spans="1:8">
      <c r="A74" s="159"/>
      <c r="B74" s="38"/>
      <c r="C74" s="160"/>
      <c r="D74" s="161"/>
      <c r="E74" s="161"/>
      <c r="F74" s="161"/>
      <c r="G74" s="161"/>
      <c r="H74" s="161"/>
    </row>
    <row r="75" spans="1:8">
      <c r="A75" s="159"/>
      <c r="B75" s="38"/>
      <c r="C75" s="160"/>
      <c r="D75" s="161"/>
      <c r="E75" s="161"/>
      <c r="F75" s="161"/>
      <c r="G75" s="161"/>
      <c r="H75" s="161"/>
    </row>
    <row r="76" spans="1:8">
      <c r="A76" s="159"/>
      <c r="B76" s="38"/>
      <c r="C76" s="160"/>
      <c r="D76" s="161"/>
      <c r="E76" s="161"/>
      <c r="F76" s="161"/>
      <c r="G76" s="161"/>
      <c r="H76" s="161"/>
    </row>
    <row r="77" spans="1:8">
      <c r="A77" s="159"/>
      <c r="B77" s="38"/>
      <c r="C77" s="160"/>
      <c r="D77" s="161"/>
      <c r="E77" s="161"/>
      <c r="F77" s="161"/>
      <c r="G77" s="161"/>
      <c r="H77" s="161"/>
    </row>
    <row r="78" spans="1:8">
      <c r="A78" s="159"/>
      <c r="B78" s="38"/>
      <c r="C78" s="160"/>
      <c r="D78" s="161"/>
      <c r="E78" s="161"/>
      <c r="F78" s="161"/>
      <c r="G78" s="161"/>
      <c r="H78" s="161"/>
    </row>
    <row r="79" spans="1:8">
      <c r="A79" s="159"/>
      <c r="B79" s="38"/>
      <c r="C79" s="160"/>
      <c r="D79" s="161"/>
      <c r="E79" s="161"/>
      <c r="F79" s="161"/>
      <c r="G79" s="161"/>
      <c r="H79" s="161"/>
    </row>
    <row r="80" spans="1:8">
      <c r="A80" s="159"/>
      <c r="B80" s="38"/>
      <c r="C80" s="160"/>
      <c r="D80" s="161"/>
      <c r="E80" s="161"/>
      <c r="F80" s="161"/>
      <c r="G80" s="161"/>
      <c r="H80" s="161"/>
    </row>
    <row r="81" spans="1:8">
      <c r="A81" s="159"/>
      <c r="B81" s="38"/>
      <c r="C81" s="160"/>
      <c r="D81" s="161"/>
      <c r="E81" s="161"/>
      <c r="F81" s="161"/>
      <c r="G81" s="161"/>
      <c r="H81" s="161"/>
    </row>
    <row r="82" spans="1:8">
      <c r="A82" s="159"/>
      <c r="B82" s="38"/>
      <c r="C82" s="160"/>
      <c r="D82" s="161"/>
      <c r="E82" s="161"/>
      <c r="F82" s="161"/>
      <c r="G82" s="161"/>
      <c r="H82" s="161"/>
    </row>
    <row r="83" spans="1:8">
      <c r="A83" s="159"/>
      <c r="B83" s="38"/>
      <c r="C83" s="160"/>
      <c r="D83" s="161"/>
      <c r="E83" s="161"/>
      <c r="F83" s="161"/>
      <c r="G83" s="161"/>
      <c r="H83" s="161"/>
    </row>
    <row r="84" spans="1:8">
      <c r="A84" s="159"/>
      <c r="B84" s="38"/>
      <c r="C84" s="160"/>
      <c r="D84" s="161"/>
      <c r="E84" s="161"/>
      <c r="F84" s="161"/>
      <c r="G84" s="161"/>
      <c r="H84" s="161"/>
    </row>
    <row r="85" spans="1:8">
      <c r="A85" s="159"/>
      <c r="B85" s="38"/>
      <c r="C85" s="160"/>
      <c r="D85" s="161"/>
      <c r="E85" s="161"/>
      <c r="F85" s="161"/>
      <c r="G85" s="161"/>
      <c r="H85" s="161"/>
    </row>
    <row r="86" spans="1:8">
      <c r="A86" s="159"/>
      <c r="B86" s="38"/>
      <c r="C86" s="160"/>
      <c r="D86" s="161"/>
      <c r="E86" s="161"/>
      <c r="F86" s="161"/>
      <c r="G86" s="161"/>
      <c r="H86" s="161"/>
    </row>
    <row r="87" spans="1:8">
      <c r="A87" s="159"/>
      <c r="B87" s="38"/>
      <c r="C87" s="160"/>
      <c r="D87" s="161"/>
      <c r="E87" s="161"/>
      <c r="F87" s="161"/>
      <c r="G87" s="161"/>
      <c r="H87" s="161"/>
    </row>
    <row r="88" spans="1:8">
      <c r="A88" s="159"/>
      <c r="B88" s="38"/>
      <c r="C88" s="160"/>
      <c r="D88" s="161"/>
      <c r="E88" s="161"/>
      <c r="F88" s="161"/>
      <c r="G88" s="161"/>
      <c r="H88" s="161"/>
    </row>
    <row r="89" spans="1:8">
      <c r="A89" s="159"/>
      <c r="B89" s="38"/>
      <c r="C89" s="160"/>
      <c r="D89" s="161"/>
      <c r="E89" s="161"/>
      <c r="F89" s="161"/>
      <c r="G89" s="161"/>
      <c r="H89" s="161"/>
    </row>
    <row r="90" spans="1:8">
      <c r="A90" s="159"/>
      <c r="B90" s="38"/>
      <c r="C90" s="160"/>
      <c r="D90" s="161"/>
      <c r="E90" s="161"/>
      <c r="F90" s="161"/>
      <c r="G90" s="161"/>
      <c r="H90" s="161"/>
    </row>
    <row r="91" spans="1:8">
      <c r="A91" s="159"/>
      <c r="B91" s="38"/>
      <c r="C91" s="160"/>
      <c r="D91" s="161"/>
      <c r="E91" s="161"/>
      <c r="F91" s="161"/>
      <c r="G91" s="161"/>
      <c r="H91" s="161"/>
    </row>
    <row r="92" spans="1:8">
      <c r="A92" s="159"/>
      <c r="B92" s="38"/>
      <c r="C92" s="160"/>
      <c r="D92" s="161"/>
      <c r="E92" s="161"/>
      <c r="F92" s="161"/>
      <c r="G92" s="161"/>
      <c r="H92" s="161"/>
    </row>
    <row r="93" spans="1:8">
      <c r="A93" s="159"/>
      <c r="C93" s="42"/>
      <c r="D93" s="163"/>
      <c r="E93" s="163"/>
      <c r="F93" s="163"/>
      <c r="G93" s="163"/>
      <c r="H93" s="163"/>
    </row>
    <row r="94" spans="1:8">
      <c r="A94" s="164"/>
      <c r="C94" s="42"/>
      <c r="D94" s="163"/>
      <c r="E94" s="163"/>
      <c r="F94" s="163"/>
      <c r="G94" s="163"/>
      <c r="H94" s="163"/>
    </row>
    <row r="95" spans="1:8">
      <c r="A95" s="164"/>
      <c r="C95" s="42"/>
      <c r="D95" s="163"/>
      <c r="E95" s="163"/>
      <c r="F95" s="163"/>
      <c r="G95" s="163"/>
      <c r="H95" s="163"/>
    </row>
    <row r="96" spans="1:8">
      <c r="A96" s="164"/>
      <c r="C96" s="42"/>
      <c r="D96" s="163"/>
      <c r="E96" s="163"/>
      <c r="F96" s="163"/>
      <c r="G96" s="163"/>
      <c r="H96" s="163"/>
    </row>
    <row r="97" spans="1:8">
      <c r="A97" s="164"/>
      <c r="C97" s="42"/>
      <c r="D97" s="163"/>
      <c r="E97" s="163"/>
      <c r="F97" s="163"/>
      <c r="G97" s="163"/>
      <c r="H97" s="163"/>
    </row>
    <row r="98" spans="1:8">
      <c r="A98" s="164"/>
      <c r="C98" s="42"/>
      <c r="D98" s="163"/>
      <c r="E98" s="163"/>
      <c r="F98" s="163"/>
      <c r="G98" s="163"/>
      <c r="H98" s="163"/>
    </row>
    <row r="99" spans="1:8">
      <c r="A99" s="164"/>
      <c r="C99" s="42"/>
      <c r="D99" s="163"/>
      <c r="E99" s="163"/>
      <c r="F99" s="163"/>
      <c r="G99" s="163"/>
      <c r="H99" s="163"/>
    </row>
    <row r="100" spans="1:8">
      <c r="A100" s="164"/>
      <c r="C100" s="42"/>
      <c r="D100" s="163"/>
      <c r="E100" s="163"/>
      <c r="F100" s="163"/>
      <c r="G100" s="163"/>
      <c r="H100" s="163"/>
    </row>
    <row r="101" spans="1:8">
      <c r="A101" s="164"/>
      <c r="C101" s="42"/>
      <c r="D101" s="163"/>
      <c r="E101" s="163"/>
      <c r="F101" s="163"/>
      <c r="G101" s="163"/>
      <c r="H101" s="163"/>
    </row>
    <row r="102" spans="1:8">
      <c r="A102" s="164"/>
      <c r="C102" s="42"/>
      <c r="D102" s="163"/>
      <c r="E102" s="163"/>
      <c r="F102" s="163"/>
      <c r="G102" s="163"/>
      <c r="H102" s="163"/>
    </row>
    <row r="103" spans="1:8">
      <c r="A103" s="164"/>
      <c r="C103" s="42"/>
      <c r="D103" s="163"/>
      <c r="E103" s="163"/>
      <c r="F103" s="163"/>
      <c r="G103" s="163"/>
      <c r="H103" s="163"/>
    </row>
    <row r="104" spans="1:8">
      <c r="A104" s="164"/>
      <c r="C104" s="42"/>
      <c r="D104" s="163"/>
      <c r="E104" s="163"/>
      <c r="F104" s="163"/>
      <c r="G104" s="163"/>
      <c r="H104" s="163"/>
    </row>
    <row r="105" spans="1:8">
      <c r="A105" s="164"/>
      <c r="C105" s="42"/>
      <c r="D105" s="163"/>
      <c r="E105" s="163"/>
      <c r="F105" s="163"/>
      <c r="G105" s="163"/>
      <c r="H105" s="163"/>
    </row>
    <row r="106" spans="1:8">
      <c r="A106" s="164"/>
      <c r="C106" s="42"/>
      <c r="D106" s="163"/>
      <c r="E106" s="163"/>
      <c r="F106" s="163"/>
      <c r="G106" s="163"/>
      <c r="H106" s="163"/>
    </row>
    <row r="107" spans="1:8">
      <c r="A107" s="164"/>
      <c r="C107" s="42"/>
      <c r="D107" s="163"/>
      <c r="E107" s="163"/>
      <c r="F107" s="163"/>
      <c r="G107" s="163"/>
      <c r="H107" s="163"/>
    </row>
    <row r="108" spans="1:8">
      <c r="A108" s="164"/>
      <c r="C108" s="42"/>
      <c r="D108" s="163"/>
      <c r="E108" s="163"/>
      <c r="F108" s="163"/>
      <c r="G108" s="163"/>
      <c r="H108" s="163"/>
    </row>
    <row r="109" spans="1:8">
      <c r="A109" s="164"/>
      <c r="C109" s="42"/>
      <c r="D109" s="163"/>
      <c r="E109" s="163"/>
      <c r="F109" s="163"/>
      <c r="G109" s="163"/>
      <c r="H109" s="163"/>
    </row>
    <row r="110" spans="1:8">
      <c r="A110" s="164"/>
      <c r="C110" s="42"/>
      <c r="D110" s="163"/>
      <c r="E110" s="163"/>
      <c r="F110" s="163"/>
      <c r="G110" s="163"/>
      <c r="H110" s="163"/>
    </row>
    <row r="111" spans="1:8">
      <c r="A111" s="164"/>
      <c r="C111" s="42"/>
      <c r="D111" s="163"/>
      <c r="E111" s="163"/>
      <c r="F111" s="163"/>
      <c r="G111" s="163"/>
      <c r="H111" s="163"/>
    </row>
    <row r="112" spans="1:8">
      <c r="A112" s="164"/>
      <c r="C112" s="42"/>
      <c r="D112" s="163"/>
      <c r="E112" s="163"/>
      <c r="F112" s="163"/>
      <c r="G112" s="163"/>
      <c r="H112" s="163"/>
    </row>
    <row r="113" spans="1:8">
      <c r="A113" s="164"/>
      <c r="C113" s="42"/>
      <c r="D113" s="163"/>
      <c r="E113" s="163"/>
      <c r="F113" s="163"/>
      <c r="G113" s="163"/>
      <c r="H113" s="163"/>
    </row>
    <row r="114" spans="1:8">
      <c r="A114" s="164"/>
      <c r="C114" s="42"/>
      <c r="D114" s="163"/>
      <c r="E114" s="163"/>
      <c r="F114" s="163"/>
      <c r="G114" s="163"/>
      <c r="H114" s="163"/>
    </row>
    <row r="115" spans="1:8">
      <c r="A115" s="164"/>
      <c r="C115" s="42"/>
      <c r="D115" s="163"/>
      <c r="E115" s="163"/>
      <c r="F115" s="163"/>
      <c r="G115" s="163"/>
      <c r="H115" s="163"/>
    </row>
    <row r="116" spans="1:8">
      <c r="A116" s="164"/>
    </row>
    <row r="117" spans="1:8">
      <c r="A117" s="165"/>
    </row>
    <row r="118" spans="1:8">
      <c r="A118" s="165"/>
    </row>
    <row r="119" spans="1:8">
      <c r="A119" s="165"/>
    </row>
    <row r="120" spans="1:8">
      <c r="A120" s="165"/>
    </row>
    <row r="121" spans="1:8">
      <c r="A121" s="165"/>
    </row>
    <row r="122" spans="1:8">
      <c r="A122" s="165"/>
    </row>
    <row r="123" spans="1:8">
      <c r="A123" s="165"/>
    </row>
    <row r="124" spans="1:8">
      <c r="A124" s="165"/>
    </row>
    <row r="125" spans="1:8">
      <c r="A125" s="165"/>
    </row>
    <row r="126" spans="1:8">
      <c r="A126" s="165"/>
    </row>
    <row r="127" spans="1:8">
      <c r="A127" s="165"/>
    </row>
    <row r="128" spans="1:8">
      <c r="A128" s="165"/>
    </row>
    <row r="129" spans="1:1">
      <c r="A129" s="165"/>
    </row>
    <row r="130" spans="1:1">
      <c r="A130" s="165"/>
    </row>
    <row r="131" spans="1:1">
      <c r="A131" s="165"/>
    </row>
    <row r="132" spans="1:1">
      <c r="A132" s="165"/>
    </row>
    <row r="133" spans="1:1">
      <c r="A133" s="165"/>
    </row>
    <row r="134" spans="1:1">
      <c r="A134" s="165"/>
    </row>
    <row r="135" spans="1:1">
      <c r="A135" s="165"/>
    </row>
    <row r="136" spans="1:1">
      <c r="A136" s="165"/>
    </row>
    <row r="137" spans="1:1">
      <c r="A137" s="165"/>
    </row>
    <row r="138" spans="1:1">
      <c r="A138" s="165"/>
    </row>
    <row r="139" spans="1:1">
      <c r="A139" s="165"/>
    </row>
    <row r="140" spans="1:1">
      <c r="A140" s="165"/>
    </row>
    <row r="141" spans="1:1">
      <c r="A141" s="165"/>
    </row>
    <row r="142" spans="1:1">
      <c r="A142" s="165"/>
    </row>
    <row r="143" spans="1:1">
      <c r="A143" s="165"/>
    </row>
    <row r="144" spans="1:1">
      <c r="A144" s="165"/>
    </row>
    <row r="145" spans="1:1">
      <c r="A145" s="165"/>
    </row>
    <row r="146" spans="1:1">
      <c r="A146" s="165"/>
    </row>
    <row r="147" spans="1:1">
      <c r="A147" s="165"/>
    </row>
    <row r="148" spans="1:1">
      <c r="A148" s="165"/>
    </row>
    <row r="149" spans="1:1">
      <c r="A149" s="165"/>
    </row>
    <row r="150" spans="1:1">
      <c r="A150" s="165"/>
    </row>
    <row r="151" spans="1:1">
      <c r="A151" s="165"/>
    </row>
    <row r="152" spans="1:1">
      <c r="A152" s="165"/>
    </row>
    <row r="153" spans="1:1">
      <c r="A153" s="165"/>
    </row>
    <row r="154" spans="1:1">
      <c r="A154" s="165"/>
    </row>
    <row r="155" spans="1:1">
      <c r="A155" s="165"/>
    </row>
    <row r="156" spans="1:1">
      <c r="A156" s="165"/>
    </row>
    <row r="157" spans="1:1">
      <c r="A157" s="165"/>
    </row>
    <row r="158" spans="1:1">
      <c r="A158" s="165"/>
    </row>
    <row r="159" spans="1:1">
      <c r="A159" s="165"/>
    </row>
    <row r="160" spans="1:1">
      <c r="A160" s="165"/>
    </row>
    <row r="161" spans="1:1">
      <c r="A161" s="165"/>
    </row>
    <row r="162" spans="1:1">
      <c r="A162" s="165"/>
    </row>
    <row r="163" spans="1:1">
      <c r="A163" s="165"/>
    </row>
    <row r="164" spans="1:1">
      <c r="A164" s="165"/>
    </row>
    <row r="165" spans="1:1">
      <c r="A165" s="165"/>
    </row>
    <row r="166" spans="1:1">
      <c r="A166" s="165"/>
    </row>
    <row r="167" spans="1:1">
      <c r="A167" s="165"/>
    </row>
    <row r="168" spans="1:1">
      <c r="A168" s="165"/>
    </row>
    <row r="169" spans="1:1">
      <c r="A169" s="165"/>
    </row>
    <row r="170" spans="1:1">
      <c r="A170" s="165"/>
    </row>
    <row r="171" spans="1:1">
      <c r="A171" s="165"/>
    </row>
    <row r="172" spans="1:1">
      <c r="A172" s="165"/>
    </row>
    <row r="173" spans="1:1">
      <c r="A173" s="165"/>
    </row>
    <row r="174" spans="1:1">
      <c r="A174" s="165"/>
    </row>
    <row r="175" spans="1:1">
      <c r="A175" s="165"/>
    </row>
    <row r="176" spans="1:1">
      <c r="A176" s="165"/>
    </row>
    <row r="177" spans="1:1">
      <c r="A177" s="165"/>
    </row>
    <row r="178" spans="1:1">
      <c r="A178" s="165"/>
    </row>
    <row r="179" spans="1:1">
      <c r="A179" s="165"/>
    </row>
    <row r="180" spans="1:1">
      <c r="A180" s="165"/>
    </row>
    <row r="181" spans="1:1">
      <c r="A181" s="165"/>
    </row>
    <row r="182" spans="1:1">
      <c r="A182" s="165"/>
    </row>
    <row r="183" spans="1:1">
      <c r="A183" s="165"/>
    </row>
    <row r="184" spans="1:1">
      <c r="A184" s="165"/>
    </row>
    <row r="185" spans="1:1">
      <c r="A185" s="165"/>
    </row>
    <row r="186" spans="1:1">
      <c r="A186" s="165"/>
    </row>
    <row r="187" spans="1:1">
      <c r="A187" s="165"/>
    </row>
    <row r="188" spans="1:1">
      <c r="A188" s="165"/>
    </row>
    <row r="189" spans="1:1">
      <c r="A189" s="165"/>
    </row>
    <row r="190" spans="1:1">
      <c r="A190" s="165"/>
    </row>
    <row r="191" spans="1:1">
      <c r="A191" s="165"/>
    </row>
    <row r="192" spans="1:1">
      <c r="A192" s="165"/>
    </row>
    <row r="193" spans="1:1">
      <c r="A193" s="165"/>
    </row>
    <row r="194" spans="1:1">
      <c r="A194" s="165"/>
    </row>
    <row r="195" spans="1:1">
      <c r="A195" s="165"/>
    </row>
    <row r="196" spans="1:1">
      <c r="A196" s="165"/>
    </row>
    <row r="197" spans="1:1">
      <c r="A197" s="165"/>
    </row>
    <row r="198" spans="1:1">
      <c r="A198" s="165"/>
    </row>
    <row r="199" spans="1:1">
      <c r="A199" s="165"/>
    </row>
    <row r="200" spans="1:1">
      <c r="A200" s="165"/>
    </row>
    <row r="201" spans="1:1">
      <c r="A201" s="165"/>
    </row>
    <row r="202" spans="1:1">
      <c r="A202" s="165"/>
    </row>
    <row r="203" spans="1:1">
      <c r="A203" s="165"/>
    </row>
    <row r="204" spans="1:1">
      <c r="A204" s="165"/>
    </row>
    <row r="205" spans="1:1">
      <c r="A205" s="165"/>
    </row>
    <row r="206" spans="1:1">
      <c r="A206" s="165"/>
    </row>
    <row r="207" spans="1:1">
      <c r="A207" s="165"/>
    </row>
    <row r="208" spans="1:1">
      <c r="A208" s="165"/>
    </row>
    <row r="209" spans="1:1">
      <c r="A209" s="165"/>
    </row>
    <row r="210" spans="1:1">
      <c r="A210" s="165"/>
    </row>
    <row r="211" spans="1:1">
      <c r="A211" s="165"/>
    </row>
    <row r="212" spans="1:1">
      <c r="A212" s="165"/>
    </row>
    <row r="213" spans="1:1">
      <c r="A213" s="165"/>
    </row>
    <row r="214" spans="1:1">
      <c r="A214" s="165"/>
    </row>
    <row r="215" spans="1:1">
      <c r="A215" s="165"/>
    </row>
    <row r="216" spans="1:1">
      <c r="A216" s="165"/>
    </row>
    <row r="217" spans="1:1">
      <c r="A217" s="165"/>
    </row>
    <row r="218" spans="1:1">
      <c r="A218" s="165"/>
    </row>
    <row r="219" spans="1:1">
      <c r="A219" s="165"/>
    </row>
    <row r="220" spans="1:1">
      <c r="A220" s="165"/>
    </row>
    <row r="221" spans="1:1">
      <c r="A221" s="165"/>
    </row>
    <row r="222" spans="1:1">
      <c r="A222" s="165"/>
    </row>
    <row r="223" spans="1:1">
      <c r="A223" s="165"/>
    </row>
    <row r="224" spans="1:1">
      <c r="A224" s="165"/>
    </row>
    <row r="225" spans="1:1">
      <c r="A225" s="165"/>
    </row>
    <row r="226" spans="1:1">
      <c r="A226" s="165"/>
    </row>
    <row r="227" spans="1:1">
      <c r="A227" s="165"/>
    </row>
    <row r="228" spans="1:1">
      <c r="A228" s="165"/>
    </row>
    <row r="229" spans="1:1">
      <c r="A229" s="165"/>
    </row>
    <row r="230" spans="1:1">
      <c r="A230" s="165"/>
    </row>
    <row r="231" spans="1:1">
      <c r="A231" s="165"/>
    </row>
    <row r="232" spans="1:1">
      <c r="A232" s="165"/>
    </row>
    <row r="233" spans="1:1">
      <c r="A233" s="165"/>
    </row>
    <row r="234" spans="1:1">
      <c r="A234" s="165"/>
    </row>
    <row r="235" spans="1:1">
      <c r="A235" s="165"/>
    </row>
    <row r="236" spans="1:1">
      <c r="A236" s="165"/>
    </row>
    <row r="237" spans="1:1">
      <c r="A237" s="165"/>
    </row>
    <row r="238" spans="1:1">
      <c r="A238" s="165"/>
    </row>
    <row r="239" spans="1:1">
      <c r="A239" s="165"/>
    </row>
    <row r="240" spans="1:1">
      <c r="A240" s="165"/>
    </row>
    <row r="241" spans="1:1">
      <c r="A241" s="165"/>
    </row>
    <row r="242" spans="1:1">
      <c r="A242" s="165"/>
    </row>
    <row r="243" spans="1:1">
      <c r="A243" s="165"/>
    </row>
    <row r="244" spans="1:1">
      <c r="A244" s="165"/>
    </row>
    <row r="245" spans="1:1">
      <c r="A245" s="165"/>
    </row>
    <row r="246" spans="1:1">
      <c r="A246" s="165"/>
    </row>
    <row r="247" spans="1:1">
      <c r="A247" s="165"/>
    </row>
    <row r="248" spans="1:1">
      <c r="A248" s="165"/>
    </row>
    <row r="249" spans="1:1">
      <c r="A249" s="165"/>
    </row>
    <row r="250" spans="1:1">
      <c r="A250" s="165"/>
    </row>
    <row r="251" spans="1:1">
      <c r="A251" s="165"/>
    </row>
    <row r="252" spans="1:1">
      <c r="A252" s="165"/>
    </row>
    <row r="253" spans="1:1">
      <c r="A253" s="165"/>
    </row>
    <row r="254" spans="1:1">
      <c r="A254" s="165"/>
    </row>
    <row r="255" spans="1:1">
      <c r="A255" s="165"/>
    </row>
    <row r="256" spans="1:1">
      <c r="A256" s="165"/>
    </row>
    <row r="257" spans="1:1">
      <c r="A257" s="165"/>
    </row>
    <row r="258" spans="1:1">
      <c r="A258" s="165"/>
    </row>
    <row r="259" spans="1:1">
      <c r="A259" s="165"/>
    </row>
    <row r="260" spans="1:1">
      <c r="A260" s="165"/>
    </row>
    <row r="261" spans="1:1">
      <c r="A261" s="165"/>
    </row>
    <row r="262" spans="1:1">
      <c r="A262" s="165"/>
    </row>
    <row r="263" spans="1:1">
      <c r="A263" s="165"/>
    </row>
    <row r="264" spans="1:1">
      <c r="A264" s="165"/>
    </row>
    <row r="265" spans="1:1">
      <c r="A265" s="165"/>
    </row>
    <row r="266" spans="1:1">
      <c r="A266" s="165"/>
    </row>
    <row r="267" spans="1:1">
      <c r="A267" s="165"/>
    </row>
    <row r="268" spans="1:1">
      <c r="A268" s="165"/>
    </row>
    <row r="269" spans="1:1">
      <c r="A269" s="165"/>
    </row>
    <row r="270" spans="1:1">
      <c r="A270" s="165"/>
    </row>
    <row r="271" spans="1:1">
      <c r="A271" s="165"/>
    </row>
    <row r="272" spans="1:1">
      <c r="A272" s="165"/>
    </row>
    <row r="273" spans="1:1">
      <c r="A273" s="165"/>
    </row>
    <row r="274" spans="1:1">
      <c r="A274" s="165"/>
    </row>
    <row r="275" spans="1:1">
      <c r="A275" s="165"/>
    </row>
    <row r="276" spans="1:1">
      <c r="A276" s="165"/>
    </row>
    <row r="277" spans="1:1">
      <c r="A277" s="165"/>
    </row>
    <row r="278" spans="1:1">
      <c r="A278" s="165"/>
    </row>
    <row r="279" spans="1:1">
      <c r="A279" s="165"/>
    </row>
    <row r="280" spans="1:1">
      <c r="A280" s="165"/>
    </row>
    <row r="281" spans="1:1">
      <c r="A281" s="165"/>
    </row>
    <row r="282" spans="1:1">
      <c r="A282" s="165"/>
    </row>
    <row r="283" spans="1:1">
      <c r="A283" s="165"/>
    </row>
  </sheetData>
  <mergeCells count="12">
    <mergeCell ref="C60:D60"/>
    <mergeCell ref="G60:I60"/>
    <mergeCell ref="C61:D61"/>
    <mergeCell ref="G61:I61"/>
    <mergeCell ref="A2:H2"/>
    <mergeCell ref="A4:A5"/>
    <mergeCell ref="B4:B5"/>
    <mergeCell ref="C4:C5"/>
    <mergeCell ref="D4:D5"/>
    <mergeCell ref="E4:E5"/>
    <mergeCell ref="F4:F5"/>
    <mergeCell ref="G4:J4"/>
  </mergeCells>
  <phoneticPr fontId="3" type="noConversion"/>
  <pageMargins left="0.23622047244094491" right="0.15748031496062992" top="0.19685039370078741" bottom="0.19685039370078741" header="0.19685039370078741" footer="0.31496062992125984"/>
  <pageSetup paperSize="9" scale="6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99"/>
  </sheetPr>
  <dimension ref="A1:K184"/>
  <sheetViews>
    <sheetView view="pageBreakPreview" zoomScale="50" zoomScaleNormal="75" zoomScaleSheetLayoutView="50" workbookViewId="0">
      <selection activeCell="O18" sqref="O18"/>
    </sheetView>
  </sheetViews>
  <sheetFormatPr defaultRowHeight="20.25"/>
  <cols>
    <col min="1" max="1" width="76.140625" style="47" customWidth="1"/>
    <col min="2" max="2" width="13" style="49" customWidth="1"/>
    <col min="3" max="5" width="19.42578125" style="49" customWidth="1"/>
    <col min="6" max="8" width="19.42578125" style="47" customWidth="1"/>
    <col min="9" max="9" width="18.5703125" style="47" customWidth="1"/>
    <col min="10" max="10" width="19.42578125" style="47" customWidth="1"/>
    <col min="11" max="11" width="9.5703125" style="47" customWidth="1"/>
    <col min="12" max="12" width="9.85546875" style="47" customWidth="1"/>
    <col min="13" max="16384" width="9.140625" style="47"/>
  </cols>
  <sheetData>
    <row r="1" spans="1:11" ht="30.75" customHeight="1">
      <c r="J1" s="70" t="s">
        <v>360</v>
      </c>
    </row>
    <row r="2" spans="1:11" ht="39" customHeight="1">
      <c r="A2" s="449" t="s">
        <v>150</v>
      </c>
      <c r="B2" s="449"/>
      <c r="C2" s="449"/>
      <c r="D2" s="449"/>
      <c r="E2" s="449"/>
      <c r="F2" s="449"/>
      <c r="G2" s="449"/>
      <c r="H2" s="449"/>
      <c r="I2" s="449"/>
      <c r="J2" s="449"/>
    </row>
    <row r="3" spans="1:11" ht="35.25" customHeight="1">
      <c r="A3" s="467" t="s">
        <v>398</v>
      </c>
      <c r="B3" s="467"/>
      <c r="C3" s="467"/>
      <c r="D3" s="467"/>
      <c r="E3" s="467"/>
      <c r="F3" s="467"/>
      <c r="G3" s="467"/>
      <c r="H3" s="467"/>
      <c r="I3" s="467"/>
      <c r="J3" s="467"/>
    </row>
    <row r="4" spans="1:11" ht="43.5" customHeight="1">
      <c r="A4" s="436" t="s">
        <v>170</v>
      </c>
      <c r="B4" s="439" t="s">
        <v>17</v>
      </c>
      <c r="C4" s="439" t="s">
        <v>514</v>
      </c>
      <c r="D4" s="439" t="s">
        <v>515</v>
      </c>
      <c r="E4" s="452" t="s">
        <v>516</v>
      </c>
      <c r="F4" s="439" t="s">
        <v>529</v>
      </c>
      <c r="G4" s="439" t="s">
        <v>339</v>
      </c>
      <c r="H4" s="439"/>
      <c r="I4" s="439"/>
      <c r="J4" s="439"/>
    </row>
    <row r="5" spans="1:11" ht="86.25" customHeight="1">
      <c r="A5" s="436"/>
      <c r="B5" s="439"/>
      <c r="C5" s="439"/>
      <c r="D5" s="439"/>
      <c r="E5" s="452"/>
      <c r="F5" s="439"/>
      <c r="G5" s="82" t="s">
        <v>133</v>
      </c>
      <c r="H5" s="82" t="s">
        <v>134</v>
      </c>
      <c r="I5" s="82" t="s">
        <v>135</v>
      </c>
      <c r="J5" s="82" t="s">
        <v>63</v>
      </c>
    </row>
    <row r="6" spans="1:11" ht="51.75" customHeight="1">
      <c r="A6" s="57">
        <v>1</v>
      </c>
      <c r="B6" s="58">
        <v>2</v>
      </c>
      <c r="C6" s="58">
        <v>3</v>
      </c>
      <c r="D6" s="58">
        <v>4</v>
      </c>
      <c r="E6" s="58">
        <v>5</v>
      </c>
      <c r="F6" s="58">
        <v>6</v>
      </c>
      <c r="G6" s="58">
        <v>7</v>
      </c>
      <c r="H6" s="58">
        <v>8</v>
      </c>
      <c r="I6" s="58">
        <v>9</v>
      </c>
      <c r="J6" s="58">
        <v>10</v>
      </c>
    </row>
    <row r="7" spans="1:11" s="66" customFormat="1" ht="56.25" customHeight="1">
      <c r="A7" s="115" t="s">
        <v>73</v>
      </c>
      <c r="B7" s="289">
        <v>4000</v>
      </c>
      <c r="C7" s="121">
        <f>SUM(C8:C13)</f>
        <v>288.39999999999998</v>
      </c>
      <c r="D7" s="121">
        <f>SUM(D8:D13)</f>
        <v>0</v>
      </c>
      <c r="E7" s="121">
        <f>SUM(E8:E13)</f>
        <v>0</v>
      </c>
      <c r="F7" s="121">
        <f t="shared" ref="F7:F13" si="0">SUM(G7:J7)</f>
        <v>1942.8</v>
      </c>
      <c r="G7" s="121">
        <f>SUM(G8:G13)</f>
        <v>0</v>
      </c>
      <c r="H7" s="121">
        <f>SUM(H8:H13)</f>
        <v>228.8</v>
      </c>
      <c r="I7" s="121">
        <f>SUM(I8:I13)</f>
        <v>1714</v>
      </c>
      <c r="J7" s="121">
        <f>SUM(J8:J13)</f>
        <v>0</v>
      </c>
    </row>
    <row r="8" spans="1:11" ht="49.5" customHeight="1">
      <c r="A8" s="61" t="s">
        <v>1</v>
      </c>
      <c r="B8" s="113" t="s">
        <v>154</v>
      </c>
      <c r="C8" s="119"/>
      <c r="D8" s="119"/>
      <c r="E8" s="119"/>
      <c r="F8" s="119">
        <f t="shared" si="0"/>
        <v>0</v>
      </c>
      <c r="G8" s="119"/>
      <c r="H8" s="119"/>
      <c r="I8" s="119"/>
      <c r="J8" s="119"/>
    </row>
    <row r="9" spans="1:11" ht="57" customHeight="1">
      <c r="A9" s="61" t="s">
        <v>2</v>
      </c>
      <c r="B9" s="113">
        <v>4020</v>
      </c>
      <c r="C9" s="347">
        <v>288.39999999999998</v>
      </c>
      <c r="D9" s="347"/>
      <c r="E9" s="347"/>
      <c r="F9" s="119">
        <f t="shared" si="0"/>
        <v>1942.8</v>
      </c>
      <c r="G9" s="119"/>
      <c r="H9" s="119">
        <v>228.8</v>
      </c>
      <c r="I9" s="119">
        <v>1714</v>
      </c>
      <c r="J9" s="119"/>
    </row>
    <row r="10" spans="1:11" ht="63" customHeight="1">
      <c r="A10" s="61" t="s">
        <v>27</v>
      </c>
      <c r="B10" s="113">
        <v>4030</v>
      </c>
      <c r="C10" s="119"/>
      <c r="D10" s="119"/>
      <c r="E10" s="119"/>
      <c r="F10" s="119">
        <f t="shared" si="0"/>
        <v>0</v>
      </c>
      <c r="G10" s="119"/>
      <c r="H10" s="119"/>
      <c r="I10" s="119"/>
      <c r="J10" s="119"/>
    </row>
    <row r="11" spans="1:11" ht="57" customHeight="1">
      <c r="A11" s="61" t="s">
        <v>3</v>
      </c>
      <c r="B11" s="113">
        <v>4040</v>
      </c>
      <c r="C11" s="119"/>
      <c r="D11" s="119"/>
      <c r="E11" s="119"/>
      <c r="F11" s="119">
        <f t="shared" si="0"/>
        <v>0</v>
      </c>
      <c r="G11" s="119"/>
      <c r="H11" s="119"/>
      <c r="I11" s="119"/>
      <c r="J11" s="119"/>
    </row>
    <row r="12" spans="1:11" ht="57" customHeight="1">
      <c r="A12" s="61" t="s">
        <v>59</v>
      </c>
      <c r="B12" s="113">
        <v>4050</v>
      </c>
      <c r="C12" s="119"/>
      <c r="D12" s="119"/>
      <c r="E12" s="119"/>
      <c r="F12" s="119"/>
      <c r="G12" s="119"/>
      <c r="H12" s="119"/>
      <c r="I12" s="119"/>
      <c r="J12" s="119"/>
    </row>
    <row r="13" spans="1:11" ht="57" customHeight="1">
      <c r="A13" s="61" t="s">
        <v>276</v>
      </c>
      <c r="B13" s="113">
        <v>4060</v>
      </c>
      <c r="C13" s="119"/>
      <c r="D13" s="119"/>
      <c r="E13" s="119"/>
      <c r="F13" s="119">
        <f t="shared" si="0"/>
        <v>0</v>
      </c>
      <c r="G13" s="119"/>
      <c r="H13" s="119"/>
      <c r="I13" s="119"/>
      <c r="J13" s="119"/>
    </row>
    <row r="14" spans="1:11" ht="20.100000000000001" customHeight="1">
      <c r="A14" s="46"/>
      <c r="B14" s="46"/>
      <c r="C14" s="46"/>
      <c r="D14" s="46"/>
      <c r="E14" s="46"/>
      <c r="F14" s="114"/>
      <c r="G14" s="114"/>
      <c r="H14" s="114"/>
      <c r="I14" s="114"/>
      <c r="J14" s="114"/>
    </row>
    <row r="15" spans="1:11" ht="20.100000000000001" customHeight="1">
      <c r="A15" s="46"/>
      <c r="B15" s="46"/>
      <c r="C15" s="46"/>
      <c r="D15" s="46"/>
      <c r="E15" s="46"/>
      <c r="F15" s="114"/>
      <c r="G15" s="114"/>
      <c r="H15" s="114"/>
      <c r="I15" s="114"/>
      <c r="J15" s="114"/>
    </row>
    <row r="16" spans="1:11" s="73" customFormat="1" ht="20.100000000000001" customHeight="1">
      <c r="A16" s="51"/>
      <c r="B16" s="53"/>
      <c r="C16" s="46"/>
      <c r="D16" s="46"/>
      <c r="E16" s="46"/>
      <c r="F16" s="46"/>
      <c r="G16" s="46"/>
      <c r="H16" s="46"/>
      <c r="I16" s="46"/>
      <c r="J16" s="46"/>
      <c r="K16" s="47"/>
    </row>
    <row r="17" spans="1:10" ht="39" customHeight="1">
      <c r="A17" s="78" t="s">
        <v>365</v>
      </c>
      <c r="B17" s="76"/>
      <c r="C17" s="432" t="s">
        <v>87</v>
      </c>
      <c r="D17" s="433"/>
      <c r="E17" s="433"/>
      <c r="F17" s="433"/>
      <c r="G17" s="77"/>
      <c r="H17" s="434" t="s">
        <v>503</v>
      </c>
      <c r="I17" s="434"/>
      <c r="J17" s="434"/>
    </row>
    <row r="18" spans="1:10" s="73" customFormat="1" ht="46.5" customHeight="1">
      <c r="A18" s="45" t="s">
        <v>68</v>
      </c>
      <c r="B18" s="46"/>
      <c r="C18" s="426" t="s">
        <v>69</v>
      </c>
      <c r="D18" s="426"/>
      <c r="E18" s="426"/>
      <c r="F18" s="426"/>
      <c r="G18" s="50"/>
      <c r="H18" s="427" t="s">
        <v>84</v>
      </c>
      <c r="I18" s="427"/>
      <c r="J18" s="427"/>
    </row>
    <row r="19" spans="1:10">
      <c r="A19" s="68"/>
    </row>
    <row r="20" spans="1:10">
      <c r="A20" s="68"/>
    </row>
    <row r="21" spans="1:10">
      <c r="A21" s="68"/>
    </row>
    <row r="22" spans="1:10">
      <c r="A22" s="68"/>
    </row>
    <row r="23" spans="1:10">
      <c r="A23" s="68"/>
    </row>
    <row r="24" spans="1:10">
      <c r="A24" s="68"/>
    </row>
    <row r="25" spans="1:10">
      <c r="A25" s="68"/>
    </row>
    <row r="26" spans="1:10">
      <c r="A26" s="68"/>
    </row>
    <row r="27" spans="1:10">
      <c r="A27" s="68"/>
    </row>
    <row r="28" spans="1:10">
      <c r="A28" s="68"/>
    </row>
    <row r="29" spans="1:10">
      <c r="A29" s="68"/>
    </row>
    <row r="30" spans="1:10">
      <c r="A30" s="68"/>
    </row>
    <row r="31" spans="1:10">
      <c r="A31" s="68"/>
    </row>
    <row r="32" spans="1:10">
      <c r="A32" s="68"/>
    </row>
    <row r="33" spans="1:1">
      <c r="A33" s="68"/>
    </row>
    <row r="34" spans="1:1">
      <c r="A34" s="68"/>
    </row>
    <row r="35" spans="1:1">
      <c r="A35" s="68"/>
    </row>
    <row r="36" spans="1:1">
      <c r="A36" s="68"/>
    </row>
    <row r="37" spans="1:1">
      <c r="A37" s="68"/>
    </row>
    <row r="38" spans="1:1">
      <c r="A38" s="68"/>
    </row>
    <row r="39" spans="1:1">
      <c r="A39" s="68"/>
    </row>
    <row r="40" spans="1:1">
      <c r="A40" s="68"/>
    </row>
    <row r="41" spans="1:1">
      <c r="A41" s="68"/>
    </row>
    <row r="42" spans="1:1">
      <c r="A42" s="68"/>
    </row>
    <row r="43" spans="1:1">
      <c r="A43" s="68"/>
    </row>
    <row r="44" spans="1:1">
      <c r="A44" s="68"/>
    </row>
    <row r="45" spans="1:1">
      <c r="A45" s="68"/>
    </row>
    <row r="46" spans="1:1">
      <c r="A46" s="68"/>
    </row>
    <row r="47" spans="1:1">
      <c r="A47" s="68"/>
    </row>
    <row r="48" spans="1:1">
      <c r="A48" s="68"/>
    </row>
    <row r="49" spans="1:1">
      <c r="A49" s="68"/>
    </row>
    <row r="50" spans="1:1">
      <c r="A50" s="68"/>
    </row>
    <row r="51" spans="1:1">
      <c r="A51" s="68"/>
    </row>
    <row r="52" spans="1:1">
      <c r="A52" s="68"/>
    </row>
    <row r="53" spans="1:1">
      <c r="A53" s="68"/>
    </row>
    <row r="54" spans="1:1">
      <c r="A54" s="68"/>
    </row>
    <row r="55" spans="1:1">
      <c r="A55" s="68"/>
    </row>
    <row r="56" spans="1:1">
      <c r="A56" s="68"/>
    </row>
    <row r="57" spans="1:1">
      <c r="A57" s="68"/>
    </row>
    <row r="58" spans="1:1">
      <c r="A58" s="68"/>
    </row>
    <row r="59" spans="1:1">
      <c r="A59" s="68"/>
    </row>
    <row r="60" spans="1:1">
      <c r="A60" s="68"/>
    </row>
    <row r="61" spans="1:1">
      <c r="A61" s="68"/>
    </row>
    <row r="62" spans="1:1">
      <c r="A62" s="68"/>
    </row>
    <row r="63" spans="1:1">
      <c r="A63" s="68"/>
    </row>
    <row r="64" spans="1:1">
      <c r="A64" s="68"/>
    </row>
    <row r="65" spans="1:1">
      <c r="A65" s="68"/>
    </row>
    <row r="66" spans="1:1">
      <c r="A66" s="68"/>
    </row>
    <row r="67" spans="1:1">
      <c r="A67" s="68"/>
    </row>
    <row r="68" spans="1:1">
      <c r="A68" s="68"/>
    </row>
    <row r="69" spans="1:1">
      <c r="A69" s="68"/>
    </row>
    <row r="70" spans="1:1">
      <c r="A70" s="68"/>
    </row>
    <row r="71" spans="1:1">
      <c r="A71" s="68"/>
    </row>
    <row r="72" spans="1:1">
      <c r="A72" s="68"/>
    </row>
    <row r="73" spans="1:1">
      <c r="A73" s="68"/>
    </row>
    <row r="74" spans="1:1">
      <c r="A74" s="68"/>
    </row>
    <row r="75" spans="1:1">
      <c r="A75" s="68"/>
    </row>
    <row r="76" spans="1:1">
      <c r="A76" s="68"/>
    </row>
    <row r="77" spans="1:1">
      <c r="A77" s="68"/>
    </row>
    <row r="78" spans="1:1">
      <c r="A78" s="68"/>
    </row>
    <row r="79" spans="1:1">
      <c r="A79" s="68"/>
    </row>
    <row r="80" spans="1:1">
      <c r="A80" s="68"/>
    </row>
    <row r="81" spans="1:1">
      <c r="A81" s="68"/>
    </row>
    <row r="82" spans="1:1">
      <c r="A82" s="68"/>
    </row>
    <row r="83" spans="1:1">
      <c r="A83" s="68"/>
    </row>
    <row r="84" spans="1:1">
      <c r="A84" s="68"/>
    </row>
    <row r="85" spans="1:1">
      <c r="A85" s="68"/>
    </row>
    <row r="86" spans="1:1">
      <c r="A86" s="68"/>
    </row>
    <row r="87" spans="1:1">
      <c r="A87" s="68"/>
    </row>
    <row r="88" spans="1:1">
      <c r="A88" s="68"/>
    </row>
    <row r="89" spans="1:1">
      <c r="A89" s="68"/>
    </row>
    <row r="90" spans="1:1">
      <c r="A90" s="68"/>
    </row>
    <row r="91" spans="1:1">
      <c r="A91" s="68"/>
    </row>
    <row r="92" spans="1:1">
      <c r="A92" s="68"/>
    </row>
    <row r="93" spans="1:1">
      <c r="A93" s="68"/>
    </row>
    <row r="94" spans="1:1">
      <c r="A94" s="68"/>
    </row>
    <row r="95" spans="1:1">
      <c r="A95" s="68"/>
    </row>
    <row r="96" spans="1:1">
      <c r="A96" s="68"/>
    </row>
    <row r="97" spans="1:1">
      <c r="A97" s="68"/>
    </row>
    <row r="98" spans="1:1">
      <c r="A98" s="68"/>
    </row>
    <row r="99" spans="1:1">
      <c r="A99" s="68"/>
    </row>
    <row r="100" spans="1:1">
      <c r="A100" s="68"/>
    </row>
    <row r="101" spans="1:1">
      <c r="A101" s="68"/>
    </row>
    <row r="102" spans="1:1">
      <c r="A102" s="68"/>
    </row>
    <row r="103" spans="1:1">
      <c r="A103" s="68"/>
    </row>
    <row r="104" spans="1:1">
      <c r="A104" s="68"/>
    </row>
    <row r="105" spans="1:1">
      <c r="A105" s="68"/>
    </row>
    <row r="106" spans="1:1">
      <c r="A106" s="68"/>
    </row>
    <row r="107" spans="1:1">
      <c r="A107" s="68"/>
    </row>
    <row r="108" spans="1:1">
      <c r="A108" s="68"/>
    </row>
    <row r="109" spans="1:1">
      <c r="A109" s="68"/>
    </row>
    <row r="110" spans="1:1">
      <c r="A110" s="68"/>
    </row>
    <row r="111" spans="1:1">
      <c r="A111" s="68"/>
    </row>
    <row r="112" spans="1:1">
      <c r="A112" s="68"/>
    </row>
    <row r="113" spans="1:1">
      <c r="A113" s="68"/>
    </row>
    <row r="114" spans="1:1">
      <c r="A114" s="68"/>
    </row>
    <row r="115" spans="1:1">
      <c r="A115" s="68"/>
    </row>
    <row r="116" spans="1:1">
      <c r="A116" s="68"/>
    </row>
    <row r="117" spans="1:1">
      <c r="A117" s="68"/>
    </row>
    <row r="118" spans="1:1">
      <c r="A118" s="68"/>
    </row>
    <row r="119" spans="1:1">
      <c r="A119" s="68"/>
    </row>
    <row r="120" spans="1:1">
      <c r="A120" s="68"/>
    </row>
    <row r="121" spans="1:1">
      <c r="A121" s="68"/>
    </row>
    <row r="122" spans="1:1">
      <c r="A122" s="68"/>
    </row>
    <row r="123" spans="1:1">
      <c r="A123" s="68"/>
    </row>
    <row r="124" spans="1:1">
      <c r="A124" s="68"/>
    </row>
    <row r="125" spans="1:1">
      <c r="A125" s="68"/>
    </row>
    <row r="126" spans="1:1">
      <c r="A126" s="68"/>
    </row>
    <row r="127" spans="1:1">
      <c r="A127" s="68"/>
    </row>
    <row r="128" spans="1:1">
      <c r="A128" s="68"/>
    </row>
    <row r="129" spans="1:1">
      <c r="A129" s="68"/>
    </row>
    <row r="130" spans="1:1">
      <c r="A130" s="68"/>
    </row>
    <row r="131" spans="1:1">
      <c r="A131" s="68"/>
    </row>
    <row r="132" spans="1:1">
      <c r="A132" s="68"/>
    </row>
    <row r="133" spans="1:1">
      <c r="A133" s="68"/>
    </row>
    <row r="134" spans="1:1">
      <c r="A134" s="68"/>
    </row>
    <row r="135" spans="1:1">
      <c r="A135" s="68"/>
    </row>
    <row r="136" spans="1:1">
      <c r="A136" s="68"/>
    </row>
    <row r="137" spans="1:1">
      <c r="A137" s="68"/>
    </row>
    <row r="138" spans="1:1">
      <c r="A138" s="68"/>
    </row>
    <row r="139" spans="1:1">
      <c r="A139" s="68"/>
    </row>
    <row r="140" spans="1:1">
      <c r="A140" s="68"/>
    </row>
    <row r="141" spans="1:1">
      <c r="A141" s="68"/>
    </row>
    <row r="142" spans="1:1">
      <c r="A142" s="68"/>
    </row>
    <row r="143" spans="1:1">
      <c r="A143" s="68"/>
    </row>
    <row r="144" spans="1:1">
      <c r="A144" s="68"/>
    </row>
    <row r="145" spans="1:1">
      <c r="A145" s="68"/>
    </row>
    <row r="146" spans="1:1">
      <c r="A146" s="68"/>
    </row>
    <row r="147" spans="1:1">
      <c r="A147" s="68"/>
    </row>
    <row r="148" spans="1:1">
      <c r="A148" s="68"/>
    </row>
    <row r="149" spans="1:1">
      <c r="A149" s="68"/>
    </row>
    <row r="150" spans="1:1">
      <c r="A150" s="68"/>
    </row>
    <row r="151" spans="1:1">
      <c r="A151" s="68"/>
    </row>
    <row r="152" spans="1:1">
      <c r="A152" s="68"/>
    </row>
    <row r="153" spans="1:1">
      <c r="A153" s="68"/>
    </row>
    <row r="154" spans="1:1">
      <c r="A154" s="68"/>
    </row>
    <row r="155" spans="1:1">
      <c r="A155" s="68"/>
    </row>
    <row r="156" spans="1:1">
      <c r="A156" s="68"/>
    </row>
    <row r="157" spans="1:1">
      <c r="A157" s="68"/>
    </row>
    <row r="158" spans="1:1">
      <c r="A158" s="68"/>
    </row>
    <row r="159" spans="1:1">
      <c r="A159" s="68"/>
    </row>
    <row r="160" spans="1:1">
      <c r="A160" s="68"/>
    </row>
    <row r="161" spans="1:1">
      <c r="A161" s="68"/>
    </row>
    <row r="162" spans="1:1">
      <c r="A162" s="68"/>
    </row>
    <row r="163" spans="1:1">
      <c r="A163" s="68"/>
    </row>
    <row r="164" spans="1:1">
      <c r="A164" s="68"/>
    </row>
    <row r="165" spans="1:1">
      <c r="A165" s="68"/>
    </row>
    <row r="166" spans="1:1">
      <c r="A166" s="68"/>
    </row>
    <row r="167" spans="1:1">
      <c r="A167" s="68"/>
    </row>
    <row r="168" spans="1:1">
      <c r="A168" s="68"/>
    </row>
    <row r="169" spans="1:1">
      <c r="A169" s="68"/>
    </row>
    <row r="170" spans="1:1">
      <c r="A170" s="68"/>
    </row>
    <row r="171" spans="1:1">
      <c r="A171" s="68"/>
    </row>
    <row r="172" spans="1:1">
      <c r="A172" s="68"/>
    </row>
    <row r="173" spans="1:1">
      <c r="A173" s="68"/>
    </row>
    <row r="174" spans="1:1">
      <c r="A174" s="68"/>
    </row>
    <row r="175" spans="1:1">
      <c r="A175" s="68"/>
    </row>
    <row r="176" spans="1:1">
      <c r="A176" s="68"/>
    </row>
    <row r="177" spans="1:1">
      <c r="A177" s="68"/>
    </row>
    <row r="178" spans="1:1">
      <c r="A178" s="68"/>
    </row>
    <row r="179" spans="1:1">
      <c r="A179" s="68"/>
    </row>
    <row r="180" spans="1:1">
      <c r="A180" s="68"/>
    </row>
    <row r="181" spans="1:1">
      <c r="A181" s="68"/>
    </row>
    <row r="182" spans="1:1">
      <c r="A182" s="68"/>
    </row>
    <row r="183" spans="1:1">
      <c r="A183" s="68"/>
    </row>
    <row r="184" spans="1:1">
      <c r="A184" s="68"/>
    </row>
  </sheetData>
  <mergeCells count="13">
    <mergeCell ref="F4:F5"/>
    <mergeCell ref="G4:J4"/>
    <mergeCell ref="E4:E5"/>
    <mergeCell ref="A4:A5"/>
    <mergeCell ref="C17:F17"/>
    <mergeCell ref="H17:J17"/>
    <mergeCell ref="C18:F18"/>
    <mergeCell ref="H18:J18"/>
    <mergeCell ref="A2:J2"/>
    <mergeCell ref="B4:B5"/>
    <mergeCell ref="C4:C5"/>
    <mergeCell ref="D4:D5"/>
    <mergeCell ref="A3:J3"/>
  </mergeCells>
  <phoneticPr fontId="0" type="noConversion"/>
  <pageMargins left="0.23622047244094491" right="0.15748031496062992" top="0.19685039370078741" bottom="0.2" header="0.2" footer="0.31496062992125984"/>
  <pageSetup paperSize="9" scale="60" firstPageNumber="9" orientation="landscape" useFirstPageNumber="1" r:id="rId1"/>
  <headerFooter alignWithMargins="0"/>
  <ignoredErrors>
    <ignoredError sqref="B8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3"/>
  </sheetPr>
  <dimension ref="A2:J262"/>
  <sheetViews>
    <sheetView view="pageBreakPreview" zoomScale="60" zoomScaleNormal="100" workbookViewId="0">
      <selection activeCell="A15" sqref="A15"/>
    </sheetView>
  </sheetViews>
  <sheetFormatPr defaultRowHeight="18.75"/>
  <cols>
    <col min="1" max="1" width="60.28515625" style="3" customWidth="1"/>
    <col min="2" max="2" width="12" style="41" customWidth="1"/>
    <col min="3" max="3" width="16.140625" style="41" customWidth="1"/>
    <col min="4" max="4" width="16.7109375" style="41" customWidth="1"/>
    <col min="5" max="5" width="16.140625" style="41" customWidth="1"/>
    <col min="6" max="6" width="16" style="41" customWidth="1"/>
    <col min="7" max="7" width="16.28515625" style="3" customWidth="1"/>
    <col min="8" max="8" width="16.85546875" style="3" customWidth="1"/>
    <col min="9" max="9" width="16.140625" style="3" customWidth="1"/>
    <col min="10" max="10" width="16.42578125" style="3" customWidth="1"/>
    <col min="11" max="16384" width="9.140625" style="3"/>
  </cols>
  <sheetData>
    <row r="2" spans="1:10" ht="33.75" customHeight="1">
      <c r="A2" s="448" t="s">
        <v>441</v>
      </c>
      <c r="B2" s="448"/>
      <c r="C2" s="448"/>
      <c r="D2" s="448"/>
      <c r="E2" s="448"/>
      <c r="F2" s="448"/>
      <c r="G2" s="448"/>
      <c r="H2" s="448"/>
    </row>
    <row r="3" spans="1:10" ht="28.5" customHeight="1">
      <c r="A3" s="153"/>
      <c r="B3" s="155"/>
      <c r="C3" s="153"/>
      <c r="D3" s="153"/>
      <c r="E3" s="153"/>
      <c r="F3" s="155"/>
      <c r="G3" s="153"/>
      <c r="H3" s="153"/>
      <c r="I3" s="468" t="s">
        <v>326</v>
      </c>
      <c r="J3" s="468"/>
    </row>
    <row r="4" spans="1:10" ht="41.25" customHeight="1">
      <c r="A4" s="412" t="s">
        <v>170</v>
      </c>
      <c r="B4" s="414" t="s">
        <v>17</v>
      </c>
      <c r="C4" s="414" t="s">
        <v>521</v>
      </c>
      <c r="D4" s="414" t="s">
        <v>515</v>
      </c>
      <c r="E4" s="414" t="s">
        <v>516</v>
      </c>
      <c r="F4" s="416" t="s">
        <v>517</v>
      </c>
      <c r="G4" s="418" t="s">
        <v>339</v>
      </c>
      <c r="H4" s="419"/>
      <c r="I4" s="419"/>
      <c r="J4" s="420"/>
    </row>
    <row r="5" spans="1:10" ht="54" customHeight="1">
      <c r="A5" s="413"/>
      <c r="B5" s="415"/>
      <c r="C5" s="415"/>
      <c r="D5" s="415"/>
      <c r="E5" s="415"/>
      <c r="F5" s="417"/>
      <c r="G5" s="72" t="s">
        <v>133</v>
      </c>
      <c r="H5" s="72" t="s">
        <v>134</v>
      </c>
      <c r="I5" s="72" t="s">
        <v>135</v>
      </c>
      <c r="J5" s="72" t="s">
        <v>63</v>
      </c>
    </row>
    <row r="6" spans="1:10" ht="23.25" customHeight="1">
      <c r="A6" s="156">
        <v>1</v>
      </c>
      <c r="B6" s="21">
        <v>2</v>
      </c>
      <c r="C6" s="21">
        <v>3</v>
      </c>
      <c r="D6" s="21">
        <v>4</v>
      </c>
      <c r="E6" s="21">
        <v>5</v>
      </c>
      <c r="F6" s="21">
        <v>6</v>
      </c>
      <c r="G6" s="21">
        <v>7</v>
      </c>
      <c r="H6" s="21">
        <v>8</v>
      </c>
      <c r="I6" s="39">
        <v>9</v>
      </c>
      <c r="J6" s="39">
        <v>10</v>
      </c>
    </row>
    <row r="7" spans="1:10" ht="39" customHeight="1">
      <c r="A7" s="157" t="s">
        <v>73</v>
      </c>
      <c r="B7" s="21"/>
      <c r="C7" s="334">
        <f>C9</f>
        <v>288.39999999999998</v>
      </c>
      <c r="D7" s="334">
        <f>D9</f>
        <v>0</v>
      </c>
      <c r="E7" s="334">
        <f>E9</f>
        <v>0</v>
      </c>
      <c r="F7" s="334">
        <f>H7+I7</f>
        <v>1942.8</v>
      </c>
      <c r="G7" s="334"/>
      <c r="H7" s="334">
        <f>H9+H28</f>
        <v>228.8</v>
      </c>
      <c r="I7" s="334">
        <f>I9+I28</f>
        <v>1714</v>
      </c>
      <c r="J7" s="180"/>
    </row>
    <row r="8" spans="1:10" ht="33" customHeight="1">
      <c r="A8" s="302" t="s">
        <v>1</v>
      </c>
      <c r="B8" s="325">
        <v>4010</v>
      </c>
      <c r="C8" s="335"/>
      <c r="D8" s="335"/>
      <c r="E8" s="335"/>
      <c r="F8" s="335"/>
      <c r="G8" s="335"/>
      <c r="H8" s="335"/>
      <c r="I8" s="305"/>
      <c r="J8" s="305"/>
    </row>
    <row r="9" spans="1:10" s="43" customFormat="1" ht="29.25" customHeight="1">
      <c r="A9" s="172" t="s">
        <v>2</v>
      </c>
      <c r="B9" s="174">
        <v>4020</v>
      </c>
      <c r="C9" s="335">
        <f>C10+C11+C12</f>
        <v>288.39999999999998</v>
      </c>
      <c r="D9" s="336"/>
      <c r="E9" s="336"/>
      <c r="F9" s="336">
        <f>H9+I9</f>
        <v>1942.8</v>
      </c>
      <c r="G9" s="336"/>
      <c r="H9" s="336">
        <f>H15</f>
        <v>228.8</v>
      </c>
      <c r="I9" s="182">
        <f>I13+I14</f>
        <v>1714</v>
      </c>
      <c r="J9" s="182"/>
    </row>
    <row r="10" spans="1:10" s="43" customFormat="1">
      <c r="A10" s="319" t="s">
        <v>468</v>
      </c>
      <c r="B10" s="174"/>
      <c r="C10" s="356">
        <v>96.6</v>
      </c>
      <c r="D10" s="181"/>
      <c r="E10" s="181"/>
      <c r="F10" s="179"/>
      <c r="G10" s="179"/>
      <c r="H10" s="179"/>
      <c r="I10" s="182"/>
      <c r="J10" s="182"/>
    </row>
    <row r="11" spans="1:10" s="43" customFormat="1">
      <c r="A11" s="319" t="s">
        <v>526</v>
      </c>
      <c r="B11" s="174"/>
      <c r="C11" s="356">
        <v>83.6</v>
      </c>
      <c r="D11" s="181"/>
      <c r="E11" s="181"/>
      <c r="F11" s="307"/>
      <c r="G11" s="179"/>
      <c r="H11" s="179"/>
      <c r="I11" s="182"/>
      <c r="J11" s="182"/>
    </row>
    <row r="12" spans="1:10" s="43" customFormat="1">
      <c r="A12" s="319" t="s">
        <v>526</v>
      </c>
      <c r="B12" s="174"/>
      <c r="C12" s="356">
        <v>108.2</v>
      </c>
      <c r="D12" s="181"/>
      <c r="E12" s="179"/>
      <c r="F12" s="181"/>
      <c r="G12" s="181"/>
      <c r="H12" s="181"/>
      <c r="I12" s="182"/>
      <c r="J12" s="182"/>
    </row>
    <row r="13" spans="1:10" s="43" customFormat="1">
      <c r="A13" s="331" t="s">
        <v>527</v>
      </c>
      <c r="B13" s="174"/>
      <c r="C13" s="304"/>
      <c r="D13" s="181"/>
      <c r="E13" s="179"/>
      <c r="F13" s="181"/>
      <c r="G13" s="181"/>
      <c r="H13" s="181"/>
      <c r="I13" s="182">
        <v>1600</v>
      </c>
      <c r="J13" s="182"/>
    </row>
    <row r="14" spans="1:10" s="43" customFormat="1" ht="20.25" customHeight="1">
      <c r="A14" s="319" t="s">
        <v>494</v>
      </c>
      <c r="B14" s="171"/>
      <c r="C14" s="307"/>
      <c r="D14" s="179"/>
      <c r="E14" s="179"/>
      <c r="F14" s="179"/>
      <c r="G14" s="179"/>
      <c r="H14" s="179"/>
      <c r="I14" s="180">
        <v>114</v>
      </c>
      <c r="J14" s="180"/>
    </row>
    <row r="15" spans="1:10" s="43" customFormat="1" ht="20.25" customHeight="1">
      <c r="A15" s="319" t="s">
        <v>528</v>
      </c>
      <c r="B15" s="306"/>
      <c r="C15" s="323"/>
      <c r="D15" s="307"/>
      <c r="E15" s="323"/>
      <c r="F15" s="307"/>
      <c r="G15" s="307"/>
      <c r="H15" s="307">
        <v>228.8</v>
      </c>
      <c r="I15" s="308"/>
      <c r="J15" s="308"/>
    </row>
    <row r="16" spans="1:10" s="43" customFormat="1" ht="20.25" hidden="1" customHeight="1">
      <c r="A16" s="319" t="s">
        <v>476</v>
      </c>
      <c r="B16" s="306"/>
      <c r="C16" s="323"/>
      <c r="D16" s="307"/>
      <c r="E16" s="323"/>
      <c r="F16" s="307"/>
      <c r="G16" s="307"/>
      <c r="H16" s="307"/>
      <c r="I16" s="308"/>
      <c r="J16" s="308"/>
    </row>
    <row r="17" spans="1:10" s="43" customFormat="1" ht="20.25" hidden="1" customHeight="1">
      <c r="A17" s="320" t="s">
        <v>477</v>
      </c>
      <c r="B17" s="306"/>
      <c r="C17" s="323"/>
      <c r="D17" s="307"/>
      <c r="E17" s="323"/>
      <c r="F17" s="307"/>
      <c r="G17" s="307"/>
      <c r="H17" s="307"/>
      <c r="I17" s="308"/>
      <c r="J17" s="308"/>
    </row>
    <row r="18" spans="1:10" s="43" customFormat="1" ht="20.25" hidden="1" customHeight="1">
      <c r="A18" s="319" t="s">
        <v>478</v>
      </c>
      <c r="B18" s="306"/>
      <c r="C18" s="324"/>
      <c r="D18" s="307"/>
      <c r="E18" s="324"/>
      <c r="F18" s="307"/>
      <c r="G18" s="307"/>
      <c r="H18" s="307"/>
      <c r="I18" s="308"/>
      <c r="J18" s="308"/>
    </row>
    <row r="19" spans="1:10" s="43" customFormat="1" ht="20.25" hidden="1" customHeight="1">
      <c r="A19" s="319" t="s">
        <v>479</v>
      </c>
      <c r="B19" s="306"/>
      <c r="C19" s="323"/>
      <c r="D19" s="307"/>
      <c r="E19" s="323"/>
      <c r="F19" s="307"/>
      <c r="G19" s="307"/>
      <c r="H19" s="307"/>
      <c r="I19" s="308"/>
      <c r="J19" s="308"/>
    </row>
    <row r="20" spans="1:10" s="43" customFormat="1" ht="20.25" hidden="1" customHeight="1">
      <c r="A20" s="321" t="s">
        <v>480</v>
      </c>
      <c r="B20" s="306"/>
      <c r="C20" s="323"/>
      <c r="D20" s="307"/>
      <c r="E20" s="323"/>
      <c r="F20" s="307"/>
      <c r="G20" s="307"/>
      <c r="H20" s="307"/>
      <c r="I20" s="308"/>
      <c r="J20" s="308"/>
    </row>
    <row r="21" spans="1:10" s="43" customFormat="1" ht="20.25" hidden="1" customHeight="1">
      <c r="A21" s="321" t="s">
        <v>481</v>
      </c>
      <c r="B21" s="306"/>
      <c r="C21" s="323"/>
      <c r="D21" s="307"/>
      <c r="E21" s="323"/>
      <c r="F21" s="307"/>
      <c r="G21" s="307"/>
      <c r="H21" s="307"/>
      <c r="I21" s="308"/>
      <c r="J21" s="308"/>
    </row>
    <row r="22" spans="1:10" s="43" customFormat="1" ht="20.25" hidden="1" customHeight="1">
      <c r="A22" s="321" t="s">
        <v>482</v>
      </c>
      <c r="B22" s="306"/>
      <c r="C22" s="323"/>
      <c r="D22" s="307"/>
      <c r="E22" s="323"/>
      <c r="F22" s="307"/>
      <c r="G22" s="307"/>
      <c r="H22" s="307"/>
      <c r="I22" s="308"/>
      <c r="J22" s="308"/>
    </row>
    <row r="23" spans="1:10" s="43" customFormat="1" ht="20.25" hidden="1" customHeight="1">
      <c r="A23" s="321" t="s">
        <v>474</v>
      </c>
      <c r="B23" s="306"/>
      <c r="C23" s="323"/>
      <c r="D23" s="307"/>
      <c r="E23" s="323"/>
      <c r="F23" s="307"/>
      <c r="G23" s="307"/>
      <c r="H23" s="307"/>
      <c r="I23" s="308"/>
      <c r="J23" s="308"/>
    </row>
    <row r="24" spans="1:10" s="43" customFormat="1" ht="20.25" hidden="1" customHeight="1">
      <c r="A24" s="321" t="s">
        <v>483</v>
      </c>
      <c r="B24" s="306"/>
      <c r="C24" s="323"/>
      <c r="D24" s="307"/>
      <c r="E24" s="323"/>
      <c r="F24" s="307"/>
      <c r="G24" s="307"/>
      <c r="H24" s="307"/>
      <c r="I24" s="308"/>
      <c r="J24" s="308"/>
    </row>
    <row r="25" spans="1:10" s="43" customFormat="1" ht="38.25" hidden="1" customHeight="1">
      <c r="A25" s="321" t="s">
        <v>483</v>
      </c>
      <c r="B25" s="306"/>
      <c r="C25" s="323"/>
      <c r="D25" s="307"/>
      <c r="E25" s="323"/>
      <c r="F25" s="307"/>
      <c r="G25" s="307"/>
      <c r="H25" s="307"/>
      <c r="I25" s="308"/>
      <c r="J25" s="308"/>
    </row>
    <row r="26" spans="1:10" s="43" customFormat="1" ht="23.25" hidden="1" customHeight="1">
      <c r="A26" s="321" t="s">
        <v>483</v>
      </c>
      <c r="B26" s="306"/>
      <c r="C26" s="323"/>
      <c r="D26" s="307"/>
      <c r="E26" s="323"/>
      <c r="F26" s="307"/>
      <c r="G26" s="307"/>
      <c r="H26" s="307"/>
      <c r="I26" s="308"/>
      <c r="J26" s="308"/>
    </row>
    <row r="27" spans="1:10" s="43" customFormat="1" ht="25.5" hidden="1" customHeight="1">
      <c r="A27" s="321" t="s">
        <v>483</v>
      </c>
      <c r="B27" s="306"/>
      <c r="C27" s="323"/>
      <c r="D27" s="307"/>
      <c r="E27" s="323"/>
      <c r="F27" s="307"/>
      <c r="G27" s="307"/>
      <c r="H27" s="307"/>
      <c r="I27" s="308"/>
      <c r="J27" s="308"/>
    </row>
    <row r="28" spans="1:10" s="43" customFormat="1" ht="31.5" hidden="1" customHeight="1">
      <c r="A28" s="321" t="s">
        <v>483</v>
      </c>
      <c r="B28" s="306"/>
      <c r="C28" s="323"/>
      <c r="D28" s="307"/>
      <c r="E28" s="323"/>
      <c r="F28" s="307"/>
      <c r="G28" s="307"/>
      <c r="H28" s="307"/>
      <c r="I28" s="308"/>
      <c r="J28" s="308"/>
    </row>
    <row r="29" spans="1:10" s="43" customFormat="1" ht="24" hidden="1" customHeight="1">
      <c r="A29" s="321" t="s">
        <v>483</v>
      </c>
      <c r="B29" s="306"/>
      <c r="C29" s="323"/>
      <c r="D29" s="307"/>
      <c r="E29" s="323"/>
      <c r="F29" s="307"/>
      <c r="G29" s="307"/>
      <c r="H29" s="307"/>
      <c r="I29" s="308"/>
      <c r="J29" s="308"/>
    </row>
    <row r="30" spans="1:10" s="43" customFormat="1" ht="22.5" hidden="1" customHeight="1">
      <c r="A30" s="321" t="s">
        <v>483</v>
      </c>
      <c r="B30" s="306"/>
      <c r="C30" s="323"/>
      <c r="D30" s="307"/>
      <c r="E30" s="323"/>
      <c r="F30" s="307"/>
      <c r="G30" s="307"/>
      <c r="H30" s="307"/>
      <c r="I30" s="308"/>
      <c r="J30" s="308"/>
    </row>
    <row r="31" spans="1:10" s="43" customFormat="1" ht="40.5" hidden="1" customHeight="1">
      <c r="A31" s="321" t="s">
        <v>483</v>
      </c>
      <c r="B31" s="306"/>
      <c r="C31" s="323"/>
      <c r="D31" s="307"/>
      <c r="E31" s="323"/>
      <c r="F31" s="307"/>
      <c r="G31" s="307"/>
      <c r="H31" s="307"/>
      <c r="I31" s="308"/>
      <c r="J31" s="308"/>
    </row>
    <row r="32" spans="1:10" s="43" customFormat="1" ht="22.5" hidden="1" customHeight="1">
      <c r="A32" s="321" t="s">
        <v>483</v>
      </c>
      <c r="B32" s="306"/>
      <c r="C32" s="323"/>
      <c r="D32" s="307"/>
      <c r="E32" s="323"/>
      <c r="F32" s="307"/>
      <c r="G32" s="307"/>
      <c r="H32" s="307"/>
      <c r="I32" s="308"/>
      <c r="J32" s="308"/>
    </row>
    <row r="33" spans="1:10" s="43" customFormat="1" ht="22.5" hidden="1" customHeight="1">
      <c r="A33" s="321" t="s">
        <v>483</v>
      </c>
      <c r="B33" s="306"/>
      <c r="C33" s="323"/>
      <c r="D33" s="307"/>
      <c r="E33" s="323"/>
      <c r="F33" s="307"/>
      <c r="G33" s="307"/>
      <c r="H33" s="307"/>
      <c r="I33" s="308"/>
      <c r="J33" s="308"/>
    </row>
    <row r="34" spans="1:10" s="43" customFormat="1" ht="24.75" hidden="1" customHeight="1">
      <c r="A34" s="321" t="s">
        <v>483</v>
      </c>
      <c r="B34" s="306"/>
      <c r="C34" s="323"/>
      <c r="D34" s="307"/>
      <c r="E34" s="323"/>
      <c r="F34" s="307"/>
      <c r="G34" s="307"/>
      <c r="H34" s="307"/>
      <c r="I34" s="308"/>
      <c r="J34" s="308"/>
    </row>
    <row r="35" spans="1:10" s="43" customFormat="1" ht="24.75" hidden="1" customHeight="1">
      <c r="A35" s="321" t="s">
        <v>483</v>
      </c>
      <c r="B35" s="306"/>
      <c r="C35" s="323"/>
      <c r="D35" s="307"/>
      <c r="E35" s="323"/>
      <c r="F35" s="307"/>
      <c r="G35" s="307"/>
      <c r="H35" s="307"/>
      <c r="I35" s="308"/>
      <c r="J35" s="308"/>
    </row>
    <row r="36" spans="1:10" s="43" customFormat="1" ht="29.25" hidden="1" customHeight="1">
      <c r="A36" s="321" t="s">
        <v>483</v>
      </c>
      <c r="B36" s="306"/>
      <c r="C36" s="323"/>
      <c r="D36" s="307"/>
      <c r="E36" s="323"/>
      <c r="F36" s="307"/>
      <c r="G36" s="307"/>
      <c r="H36" s="307"/>
      <c r="I36" s="308"/>
      <c r="J36" s="308"/>
    </row>
    <row r="37" spans="1:10" s="43" customFormat="1" ht="23.25" hidden="1" customHeight="1">
      <c r="A37" s="321" t="s">
        <v>510</v>
      </c>
      <c r="B37" s="306"/>
      <c r="C37" s="323"/>
      <c r="D37" s="307"/>
      <c r="E37" s="323"/>
      <c r="F37" s="307"/>
      <c r="G37" s="307"/>
      <c r="H37" s="307"/>
      <c r="I37" s="308"/>
      <c r="J37" s="308"/>
    </row>
    <row r="38" spans="1:10">
      <c r="A38" s="159"/>
      <c r="B38" s="38"/>
      <c r="C38" s="160"/>
      <c r="D38" s="161"/>
      <c r="E38" s="161"/>
      <c r="F38" s="161"/>
      <c r="G38" s="161"/>
      <c r="H38" s="161"/>
    </row>
    <row r="39" spans="1:10" ht="26.25" customHeight="1">
      <c r="A39" s="152" t="s">
        <v>365</v>
      </c>
      <c r="B39" s="22"/>
      <c r="C39" s="421" t="s">
        <v>87</v>
      </c>
      <c r="D39" s="421"/>
      <c r="E39" s="166"/>
      <c r="F39" s="162"/>
      <c r="G39" s="469" t="s">
        <v>503</v>
      </c>
      <c r="H39" s="470"/>
      <c r="I39" s="470"/>
    </row>
    <row r="40" spans="1:10">
      <c r="A40" s="38" t="s">
        <v>375</v>
      </c>
      <c r="B40" s="37"/>
      <c r="C40" s="424" t="s">
        <v>414</v>
      </c>
      <c r="D40" s="424"/>
      <c r="E40" s="167"/>
      <c r="F40" s="37"/>
      <c r="G40" s="425" t="s">
        <v>84</v>
      </c>
      <c r="H40" s="425"/>
      <c r="I40" s="425"/>
    </row>
    <row r="41" spans="1:10">
      <c r="A41" s="159"/>
      <c r="B41" s="38"/>
      <c r="C41" s="160"/>
      <c r="D41" s="161"/>
      <c r="E41" s="161"/>
      <c r="F41" s="161"/>
      <c r="G41" s="161"/>
      <c r="H41" s="161"/>
    </row>
    <row r="42" spans="1:10">
      <c r="A42" s="159"/>
      <c r="B42" s="38"/>
      <c r="C42" s="160"/>
      <c r="D42" s="161"/>
      <c r="E42" s="161"/>
      <c r="F42" s="161"/>
      <c r="G42" s="161"/>
      <c r="H42" s="161"/>
    </row>
    <row r="43" spans="1:10">
      <c r="A43" s="159"/>
      <c r="B43" s="38"/>
      <c r="C43" s="160"/>
      <c r="D43" s="161"/>
      <c r="E43" s="161"/>
      <c r="F43" s="161"/>
      <c r="G43" s="161"/>
      <c r="H43" s="161"/>
    </row>
    <row r="44" spans="1:10">
      <c r="A44" s="159"/>
      <c r="B44" s="38"/>
      <c r="C44" s="160"/>
      <c r="D44" s="161"/>
      <c r="E44" s="161"/>
      <c r="F44" s="161"/>
      <c r="G44" s="161"/>
      <c r="H44" s="161"/>
    </row>
    <row r="45" spans="1:10">
      <c r="A45" s="159"/>
      <c r="B45" s="38"/>
      <c r="C45" s="160"/>
      <c r="D45" s="161"/>
      <c r="E45" s="161"/>
      <c r="F45" s="161"/>
      <c r="G45" s="161"/>
      <c r="H45" s="161"/>
    </row>
    <row r="46" spans="1:10">
      <c r="A46" s="159"/>
      <c r="B46" s="38"/>
      <c r="C46" s="160"/>
      <c r="D46" s="161"/>
      <c r="E46" s="161"/>
      <c r="F46" s="161"/>
      <c r="G46" s="161"/>
      <c r="H46" s="161"/>
    </row>
    <row r="47" spans="1:10">
      <c r="A47" s="159"/>
      <c r="B47" s="38"/>
      <c r="C47" s="160"/>
      <c r="D47" s="161"/>
      <c r="E47" s="161"/>
      <c r="F47" s="161"/>
      <c r="G47" s="161"/>
      <c r="H47" s="161"/>
    </row>
    <row r="48" spans="1:10">
      <c r="A48" s="159"/>
      <c r="B48" s="38"/>
      <c r="C48" s="160"/>
      <c r="D48" s="161"/>
      <c r="E48" s="161"/>
      <c r="F48" s="161"/>
      <c r="G48" s="161"/>
      <c r="H48" s="161"/>
    </row>
    <row r="49" spans="1:8">
      <c r="A49" s="159"/>
      <c r="B49" s="38"/>
      <c r="C49" s="160"/>
      <c r="D49" s="161"/>
      <c r="E49" s="161"/>
      <c r="F49" s="161"/>
      <c r="G49" s="161"/>
      <c r="H49" s="161"/>
    </row>
    <row r="50" spans="1:8">
      <c r="A50" s="159"/>
      <c r="B50" s="38"/>
      <c r="C50" s="160"/>
      <c r="D50" s="161"/>
      <c r="E50" s="161"/>
      <c r="F50" s="161"/>
      <c r="G50" s="161"/>
      <c r="H50" s="161"/>
    </row>
    <row r="51" spans="1:8">
      <c r="A51" s="159"/>
      <c r="B51" s="38"/>
      <c r="C51" s="160"/>
      <c r="D51" s="161"/>
      <c r="E51" s="161"/>
      <c r="F51" s="161"/>
      <c r="G51" s="161"/>
      <c r="H51" s="161"/>
    </row>
    <row r="52" spans="1:8">
      <c r="A52" s="159"/>
      <c r="B52" s="38"/>
      <c r="C52" s="160"/>
      <c r="D52" s="161"/>
      <c r="E52" s="161"/>
      <c r="F52" s="161"/>
      <c r="G52" s="161"/>
      <c r="H52" s="161"/>
    </row>
    <row r="53" spans="1:8">
      <c r="A53" s="159"/>
      <c r="B53" s="38"/>
      <c r="C53" s="160"/>
      <c r="D53" s="161"/>
      <c r="E53" s="161"/>
      <c r="F53" s="161"/>
      <c r="G53" s="161"/>
      <c r="H53" s="161"/>
    </row>
    <row r="54" spans="1:8">
      <c r="A54" s="159"/>
      <c r="B54" s="38"/>
      <c r="C54" s="160"/>
      <c r="D54" s="161"/>
      <c r="E54" s="161"/>
      <c r="F54" s="161"/>
      <c r="G54" s="161"/>
      <c r="H54" s="161"/>
    </row>
    <row r="55" spans="1:8">
      <c r="A55" s="159"/>
      <c r="B55" s="38"/>
      <c r="C55" s="160"/>
      <c r="D55" s="161"/>
      <c r="E55" s="161"/>
      <c r="F55" s="161"/>
      <c r="G55" s="161"/>
      <c r="H55" s="161"/>
    </row>
    <row r="56" spans="1:8">
      <c r="A56" s="159"/>
      <c r="B56" s="38"/>
      <c r="C56" s="160"/>
      <c r="D56" s="161"/>
      <c r="E56" s="161"/>
      <c r="F56" s="161"/>
      <c r="G56" s="161"/>
      <c r="H56" s="161"/>
    </row>
    <row r="57" spans="1:8">
      <c r="A57" s="159"/>
      <c r="B57" s="38"/>
      <c r="C57" s="160"/>
      <c r="D57" s="161"/>
      <c r="E57" s="161"/>
      <c r="F57" s="161"/>
      <c r="G57" s="161"/>
      <c r="H57" s="161"/>
    </row>
    <row r="58" spans="1:8">
      <c r="A58" s="159"/>
      <c r="B58" s="38"/>
      <c r="C58" s="160"/>
      <c r="D58" s="161"/>
      <c r="E58" s="161"/>
      <c r="F58" s="161"/>
      <c r="G58" s="161"/>
      <c r="H58" s="161"/>
    </row>
    <row r="59" spans="1:8">
      <c r="A59" s="159"/>
      <c r="B59" s="38"/>
      <c r="C59" s="160"/>
      <c r="D59" s="161"/>
      <c r="E59" s="161"/>
      <c r="F59" s="161"/>
      <c r="G59" s="161"/>
      <c r="H59" s="161"/>
    </row>
    <row r="60" spans="1:8">
      <c r="A60" s="159"/>
      <c r="B60" s="38"/>
      <c r="C60" s="160"/>
      <c r="D60" s="161"/>
      <c r="E60" s="161"/>
      <c r="F60" s="161"/>
      <c r="G60" s="161"/>
      <c r="H60" s="161"/>
    </row>
    <row r="61" spans="1:8">
      <c r="A61" s="159"/>
      <c r="B61" s="38"/>
      <c r="C61" s="160"/>
      <c r="D61" s="161"/>
      <c r="E61" s="161"/>
      <c r="F61" s="161"/>
      <c r="G61" s="161"/>
      <c r="H61" s="161"/>
    </row>
    <row r="62" spans="1:8">
      <c r="A62" s="159"/>
      <c r="B62" s="38"/>
      <c r="C62" s="160"/>
      <c r="D62" s="161"/>
      <c r="E62" s="161"/>
      <c r="F62" s="161"/>
      <c r="G62" s="161"/>
      <c r="H62" s="161"/>
    </row>
    <row r="63" spans="1:8">
      <c r="A63" s="159"/>
      <c r="B63" s="38"/>
      <c r="C63" s="160"/>
      <c r="D63" s="161"/>
      <c r="E63" s="161"/>
      <c r="F63" s="161"/>
      <c r="G63" s="161"/>
      <c r="H63" s="161"/>
    </row>
    <row r="64" spans="1:8">
      <c r="A64" s="159"/>
      <c r="B64" s="38"/>
      <c r="C64" s="160"/>
      <c r="D64" s="161"/>
      <c r="E64" s="161"/>
      <c r="F64" s="161"/>
      <c r="G64" s="161"/>
      <c r="H64" s="161"/>
    </row>
    <row r="65" spans="1:8">
      <c r="A65" s="159"/>
      <c r="B65" s="38"/>
      <c r="C65" s="160"/>
      <c r="D65" s="161"/>
      <c r="E65" s="161"/>
      <c r="F65" s="161"/>
      <c r="G65" s="161"/>
      <c r="H65" s="161"/>
    </row>
    <row r="66" spans="1:8">
      <c r="A66" s="159"/>
      <c r="B66" s="38"/>
      <c r="C66" s="160"/>
      <c r="D66" s="161"/>
      <c r="E66" s="161"/>
      <c r="F66" s="161"/>
      <c r="G66" s="161"/>
      <c r="H66" s="161"/>
    </row>
    <row r="67" spans="1:8">
      <c r="A67" s="159"/>
      <c r="B67" s="38"/>
      <c r="C67" s="160"/>
      <c r="D67" s="161"/>
      <c r="E67" s="161"/>
      <c r="F67" s="161"/>
      <c r="G67" s="161"/>
      <c r="H67" s="161"/>
    </row>
    <row r="68" spans="1:8">
      <c r="A68" s="159"/>
      <c r="B68" s="38"/>
      <c r="C68" s="160"/>
      <c r="D68" s="161"/>
      <c r="E68" s="161"/>
      <c r="F68" s="161"/>
      <c r="G68" s="161"/>
      <c r="H68" s="161"/>
    </row>
    <row r="69" spans="1:8">
      <c r="A69" s="159"/>
      <c r="B69" s="38"/>
      <c r="C69" s="160"/>
      <c r="D69" s="161"/>
      <c r="E69" s="161"/>
      <c r="F69" s="161"/>
      <c r="G69" s="161"/>
      <c r="H69" s="161"/>
    </row>
    <row r="70" spans="1:8">
      <c r="A70" s="159"/>
      <c r="B70" s="38"/>
      <c r="C70" s="160"/>
      <c r="D70" s="161"/>
      <c r="E70" s="161"/>
      <c r="F70" s="161"/>
      <c r="G70" s="161"/>
      <c r="H70" s="161"/>
    </row>
    <row r="71" spans="1:8">
      <c r="A71" s="159"/>
      <c r="B71" s="38"/>
      <c r="C71" s="160"/>
      <c r="D71" s="161"/>
      <c r="E71" s="161"/>
      <c r="F71" s="161"/>
      <c r="G71" s="161"/>
      <c r="H71" s="161"/>
    </row>
    <row r="72" spans="1:8">
      <c r="A72" s="159"/>
      <c r="C72" s="42"/>
      <c r="D72" s="163"/>
      <c r="E72" s="163"/>
      <c r="F72" s="163"/>
      <c r="G72" s="163"/>
      <c r="H72" s="163"/>
    </row>
    <row r="73" spans="1:8">
      <c r="A73" s="164"/>
      <c r="C73" s="42"/>
      <c r="D73" s="163"/>
      <c r="E73" s="163"/>
      <c r="F73" s="163"/>
      <c r="G73" s="163"/>
      <c r="H73" s="163"/>
    </row>
    <row r="74" spans="1:8">
      <c r="A74" s="164"/>
      <c r="C74" s="42"/>
      <c r="D74" s="163"/>
      <c r="E74" s="163"/>
      <c r="F74" s="163"/>
      <c r="G74" s="163"/>
      <c r="H74" s="163"/>
    </row>
    <row r="75" spans="1:8">
      <c r="A75" s="164"/>
      <c r="C75" s="42"/>
      <c r="D75" s="163"/>
      <c r="E75" s="163"/>
      <c r="F75" s="163"/>
      <c r="G75" s="163"/>
      <c r="H75" s="163"/>
    </row>
    <row r="76" spans="1:8">
      <c r="A76" s="164"/>
      <c r="C76" s="42"/>
      <c r="D76" s="163"/>
      <c r="E76" s="163"/>
      <c r="F76" s="163"/>
      <c r="G76" s="163"/>
      <c r="H76" s="163"/>
    </row>
    <row r="77" spans="1:8">
      <c r="A77" s="164"/>
      <c r="C77" s="42"/>
      <c r="D77" s="163"/>
      <c r="E77" s="163"/>
      <c r="F77" s="163"/>
      <c r="G77" s="163"/>
      <c r="H77" s="163"/>
    </row>
    <row r="78" spans="1:8">
      <c r="A78" s="164"/>
      <c r="C78" s="42"/>
      <c r="D78" s="163"/>
      <c r="E78" s="163"/>
      <c r="F78" s="163"/>
      <c r="G78" s="163"/>
      <c r="H78" s="163"/>
    </row>
    <row r="79" spans="1:8">
      <c r="A79" s="164"/>
      <c r="C79" s="42"/>
      <c r="D79" s="163"/>
      <c r="E79" s="163"/>
      <c r="F79" s="163"/>
      <c r="G79" s="163"/>
      <c r="H79" s="163"/>
    </row>
    <row r="80" spans="1:8">
      <c r="A80" s="164"/>
      <c r="C80" s="42"/>
      <c r="D80" s="163"/>
      <c r="E80" s="163"/>
      <c r="F80" s="163"/>
      <c r="G80" s="163"/>
      <c r="H80" s="163"/>
    </row>
    <row r="81" spans="1:8">
      <c r="A81" s="164"/>
      <c r="C81" s="42"/>
      <c r="D81" s="163"/>
      <c r="E81" s="163"/>
      <c r="F81" s="163"/>
      <c r="G81" s="163"/>
      <c r="H81" s="163"/>
    </row>
    <row r="82" spans="1:8">
      <c r="A82" s="164"/>
      <c r="C82" s="42"/>
      <c r="D82" s="163"/>
      <c r="E82" s="163"/>
      <c r="F82" s="163"/>
      <c r="G82" s="163"/>
      <c r="H82" s="163"/>
    </row>
    <row r="83" spans="1:8">
      <c r="A83" s="164"/>
      <c r="C83" s="42"/>
      <c r="D83" s="163"/>
      <c r="E83" s="163"/>
      <c r="F83" s="163"/>
      <c r="G83" s="163"/>
      <c r="H83" s="163"/>
    </row>
    <row r="84" spans="1:8">
      <c r="A84" s="164"/>
      <c r="C84" s="42"/>
      <c r="D84" s="163"/>
      <c r="E84" s="163"/>
      <c r="F84" s="163"/>
      <c r="G84" s="163"/>
      <c r="H84" s="163"/>
    </row>
    <row r="85" spans="1:8">
      <c r="A85" s="164"/>
      <c r="C85" s="42"/>
      <c r="D85" s="163"/>
      <c r="E85" s="163"/>
      <c r="F85" s="163"/>
      <c r="G85" s="163"/>
      <c r="H85" s="163"/>
    </row>
    <row r="86" spans="1:8">
      <c r="A86" s="164"/>
      <c r="C86" s="42"/>
      <c r="D86" s="163"/>
      <c r="E86" s="163"/>
      <c r="F86" s="163"/>
      <c r="G86" s="163"/>
      <c r="H86" s="163"/>
    </row>
    <row r="87" spans="1:8">
      <c r="A87" s="164"/>
      <c r="C87" s="42"/>
      <c r="D87" s="163"/>
      <c r="E87" s="163"/>
      <c r="F87" s="163"/>
      <c r="G87" s="163"/>
      <c r="H87" s="163"/>
    </row>
    <row r="88" spans="1:8">
      <c r="A88" s="164"/>
      <c r="C88" s="42"/>
      <c r="D88" s="163"/>
      <c r="E88" s="163"/>
      <c r="F88" s="163"/>
      <c r="G88" s="163"/>
      <c r="H88" s="163"/>
    </row>
    <row r="89" spans="1:8">
      <c r="A89" s="164"/>
      <c r="C89" s="42"/>
      <c r="D89" s="163"/>
      <c r="E89" s="163"/>
      <c r="F89" s="163"/>
      <c r="G89" s="163"/>
      <c r="H89" s="163"/>
    </row>
    <row r="90" spans="1:8">
      <c r="A90" s="164"/>
      <c r="C90" s="42"/>
      <c r="D90" s="163"/>
      <c r="E90" s="163"/>
      <c r="F90" s="163"/>
      <c r="G90" s="163"/>
      <c r="H90" s="163"/>
    </row>
    <row r="91" spans="1:8">
      <c r="A91" s="164"/>
      <c r="C91" s="42"/>
      <c r="D91" s="163"/>
      <c r="E91" s="163"/>
      <c r="F91" s="163"/>
      <c r="G91" s="163"/>
      <c r="H91" s="163"/>
    </row>
    <row r="92" spans="1:8">
      <c r="A92" s="164"/>
      <c r="C92" s="42"/>
      <c r="D92" s="163"/>
      <c r="E92" s="163"/>
      <c r="F92" s="163"/>
      <c r="G92" s="163"/>
      <c r="H92" s="163"/>
    </row>
    <row r="93" spans="1:8">
      <c r="A93" s="164"/>
      <c r="C93" s="42"/>
      <c r="D93" s="163"/>
      <c r="E93" s="163"/>
      <c r="F93" s="163"/>
      <c r="G93" s="163"/>
      <c r="H93" s="163"/>
    </row>
    <row r="94" spans="1:8">
      <c r="A94" s="164"/>
      <c r="C94" s="42"/>
      <c r="D94" s="163"/>
      <c r="E94" s="163"/>
      <c r="F94" s="163"/>
      <c r="G94" s="163"/>
      <c r="H94" s="163"/>
    </row>
    <row r="95" spans="1:8">
      <c r="A95" s="164"/>
    </row>
    <row r="96" spans="1:8">
      <c r="A96" s="165"/>
    </row>
    <row r="97" spans="1:1">
      <c r="A97" s="165"/>
    </row>
    <row r="98" spans="1:1">
      <c r="A98" s="165"/>
    </row>
    <row r="99" spans="1:1">
      <c r="A99" s="165"/>
    </row>
    <row r="100" spans="1:1">
      <c r="A100" s="165"/>
    </row>
    <row r="101" spans="1:1">
      <c r="A101" s="165"/>
    </row>
    <row r="102" spans="1:1">
      <c r="A102" s="165"/>
    </row>
    <row r="103" spans="1:1">
      <c r="A103" s="165"/>
    </row>
    <row r="104" spans="1:1">
      <c r="A104" s="165"/>
    </row>
    <row r="105" spans="1:1">
      <c r="A105" s="165"/>
    </row>
    <row r="106" spans="1:1">
      <c r="A106" s="165"/>
    </row>
    <row r="107" spans="1:1">
      <c r="A107" s="165"/>
    </row>
    <row r="108" spans="1:1">
      <c r="A108" s="165"/>
    </row>
    <row r="109" spans="1:1">
      <c r="A109" s="165"/>
    </row>
    <row r="110" spans="1:1">
      <c r="A110" s="165"/>
    </row>
    <row r="111" spans="1:1">
      <c r="A111" s="165"/>
    </row>
    <row r="112" spans="1:1">
      <c r="A112" s="165"/>
    </row>
    <row r="113" spans="1:1">
      <c r="A113" s="165"/>
    </row>
    <row r="114" spans="1:1">
      <c r="A114" s="165"/>
    </row>
    <row r="115" spans="1:1">
      <c r="A115" s="165"/>
    </row>
    <row r="116" spans="1:1">
      <c r="A116" s="165"/>
    </row>
    <row r="117" spans="1:1">
      <c r="A117" s="165"/>
    </row>
    <row r="118" spans="1:1">
      <c r="A118" s="165"/>
    </row>
    <row r="119" spans="1:1">
      <c r="A119" s="165"/>
    </row>
    <row r="120" spans="1:1">
      <c r="A120" s="165"/>
    </row>
    <row r="121" spans="1:1">
      <c r="A121" s="165"/>
    </row>
    <row r="122" spans="1:1">
      <c r="A122" s="165"/>
    </row>
    <row r="123" spans="1:1">
      <c r="A123" s="165"/>
    </row>
    <row r="124" spans="1:1">
      <c r="A124" s="165"/>
    </row>
    <row r="125" spans="1:1">
      <c r="A125" s="165"/>
    </row>
    <row r="126" spans="1:1">
      <c r="A126" s="165"/>
    </row>
    <row r="127" spans="1:1">
      <c r="A127" s="165"/>
    </row>
    <row r="128" spans="1:1">
      <c r="A128" s="165"/>
    </row>
    <row r="129" spans="1:1">
      <c r="A129" s="165"/>
    </row>
    <row r="130" spans="1:1">
      <c r="A130" s="165"/>
    </row>
    <row r="131" spans="1:1">
      <c r="A131" s="165"/>
    </row>
    <row r="132" spans="1:1">
      <c r="A132" s="165"/>
    </row>
    <row r="133" spans="1:1">
      <c r="A133" s="165"/>
    </row>
    <row r="134" spans="1:1">
      <c r="A134" s="165"/>
    </row>
    <row r="135" spans="1:1">
      <c r="A135" s="165"/>
    </row>
    <row r="136" spans="1:1">
      <c r="A136" s="165"/>
    </row>
    <row r="137" spans="1:1">
      <c r="A137" s="165"/>
    </row>
    <row r="138" spans="1:1">
      <c r="A138" s="165"/>
    </row>
    <row r="139" spans="1:1">
      <c r="A139" s="165"/>
    </row>
    <row r="140" spans="1:1">
      <c r="A140" s="165"/>
    </row>
    <row r="141" spans="1:1">
      <c r="A141" s="165"/>
    </row>
    <row r="142" spans="1:1">
      <c r="A142" s="165"/>
    </row>
    <row r="143" spans="1:1">
      <c r="A143" s="165"/>
    </row>
    <row r="144" spans="1:1">
      <c r="A144" s="165"/>
    </row>
    <row r="145" spans="1:1">
      <c r="A145" s="165"/>
    </row>
    <row r="146" spans="1:1">
      <c r="A146" s="165"/>
    </row>
    <row r="147" spans="1:1">
      <c r="A147" s="165"/>
    </row>
    <row r="148" spans="1:1">
      <c r="A148" s="165"/>
    </row>
    <row r="149" spans="1:1">
      <c r="A149" s="165"/>
    </row>
    <row r="150" spans="1:1">
      <c r="A150" s="165"/>
    </row>
    <row r="151" spans="1:1">
      <c r="A151" s="165"/>
    </row>
    <row r="152" spans="1:1">
      <c r="A152" s="165"/>
    </row>
    <row r="153" spans="1:1">
      <c r="A153" s="165"/>
    </row>
    <row r="154" spans="1:1">
      <c r="A154" s="165"/>
    </row>
    <row r="155" spans="1:1">
      <c r="A155" s="165"/>
    </row>
    <row r="156" spans="1:1">
      <c r="A156" s="165"/>
    </row>
    <row r="157" spans="1:1">
      <c r="A157" s="165"/>
    </row>
    <row r="158" spans="1:1">
      <c r="A158" s="165"/>
    </row>
    <row r="159" spans="1:1">
      <c r="A159" s="165"/>
    </row>
    <row r="160" spans="1:1">
      <c r="A160" s="165"/>
    </row>
    <row r="161" spans="1:1">
      <c r="A161" s="165"/>
    </row>
    <row r="162" spans="1:1">
      <c r="A162" s="165"/>
    </row>
    <row r="163" spans="1:1">
      <c r="A163" s="165"/>
    </row>
    <row r="164" spans="1:1">
      <c r="A164" s="165"/>
    </row>
    <row r="165" spans="1:1">
      <c r="A165" s="165"/>
    </row>
    <row r="166" spans="1:1">
      <c r="A166" s="165"/>
    </row>
    <row r="167" spans="1:1">
      <c r="A167" s="165"/>
    </row>
    <row r="168" spans="1:1">
      <c r="A168" s="165"/>
    </row>
    <row r="169" spans="1:1">
      <c r="A169" s="165"/>
    </row>
    <row r="170" spans="1:1">
      <c r="A170" s="165"/>
    </row>
    <row r="171" spans="1:1">
      <c r="A171" s="165"/>
    </row>
    <row r="172" spans="1:1">
      <c r="A172" s="165"/>
    </row>
    <row r="173" spans="1:1">
      <c r="A173" s="165"/>
    </row>
    <row r="174" spans="1:1">
      <c r="A174" s="165"/>
    </row>
    <row r="175" spans="1:1">
      <c r="A175" s="165"/>
    </row>
    <row r="176" spans="1:1">
      <c r="A176" s="165"/>
    </row>
    <row r="177" spans="1:1">
      <c r="A177" s="165"/>
    </row>
    <row r="178" spans="1:1">
      <c r="A178" s="165"/>
    </row>
    <row r="179" spans="1:1">
      <c r="A179" s="165"/>
    </row>
    <row r="180" spans="1:1">
      <c r="A180" s="165"/>
    </row>
    <row r="181" spans="1:1">
      <c r="A181" s="165"/>
    </row>
    <row r="182" spans="1:1">
      <c r="A182" s="165"/>
    </row>
    <row r="183" spans="1:1">
      <c r="A183" s="165"/>
    </row>
    <row r="184" spans="1:1">
      <c r="A184" s="165"/>
    </row>
    <row r="185" spans="1:1">
      <c r="A185" s="165"/>
    </row>
    <row r="186" spans="1:1">
      <c r="A186" s="165"/>
    </row>
    <row r="187" spans="1:1">
      <c r="A187" s="165"/>
    </row>
    <row r="188" spans="1:1">
      <c r="A188" s="165"/>
    </row>
    <row r="189" spans="1:1">
      <c r="A189" s="165"/>
    </row>
    <row r="190" spans="1:1">
      <c r="A190" s="165"/>
    </row>
    <row r="191" spans="1:1">
      <c r="A191" s="165"/>
    </row>
    <row r="192" spans="1:1">
      <c r="A192" s="165"/>
    </row>
    <row r="193" spans="1:1">
      <c r="A193" s="165"/>
    </row>
    <row r="194" spans="1:1">
      <c r="A194" s="165"/>
    </row>
    <row r="195" spans="1:1">
      <c r="A195" s="165"/>
    </row>
    <row r="196" spans="1:1">
      <c r="A196" s="165"/>
    </row>
    <row r="197" spans="1:1">
      <c r="A197" s="165"/>
    </row>
    <row r="198" spans="1:1">
      <c r="A198" s="165"/>
    </row>
    <row r="199" spans="1:1">
      <c r="A199" s="165"/>
    </row>
    <row r="200" spans="1:1">
      <c r="A200" s="165"/>
    </row>
    <row r="201" spans="1:1">
      <c r="A201" s="165"/>
    </row>
    <row r="202" spans="1:1">
      <c r="A202" s="165"/>
    </row>
    <row r="203" spans="1:1">
      <c r="A203" s="165"/>
    </row>
    <row r="204" spans="1:1">
      <c r="A204" s="165"/>
    </row>
    <row r="205" spans="1:1">
      <c r="A205" s="165"/>
    </row>
    <row r="206" spans="1:1">
      <c r="A206" s="165"/>
    </row>
    <row r="207" spans="1:1">
      <c r="A207" s="165"/>
    </row>
    <row r="208" spans="1:1">
      <c r="A208" s="165"/>
    </row>
    <row r="209" spans="1:1">
      <c r="A209" s="165"/>
    </row>
    <row r="210" spans="1:1">
      <c r="A210" s="165"/>
    </row>
    <row r="211" spans="1:1">
      <c r="A211" s="165"/>
    </row>
    <row r="212" spans="1:1">
      <c r="A212" s="165"/>
    </row>
    <row r="213" spans="1:1">
      <c r="A213" s="165"/>
    </row>
    <row r="214" spans="1:1">
      <c r="A214" s="165"/>
    </row>
    <row r="215" spans="1:1">
      <c r="A215" s="165"/>
    </row>
    <row r="216" spans="1:1">
      <c r="A216" s="165"/>
    </row>
    <row r="217" spans="1:1">
      <c r="A217" s="165"/>
    </row>
    <row r="218" spans="1:1">
      <c r="A218" s="165"/>
    </row>
    <row r="219" spans="1:1">
      <c r="A219" s="165"/>
    </row>
    <row r="220" spans="1:1">
      <c r="A220" s="165"/>
    </row>
    <row r="221" spans="1:1">
      <c r="A221" s="165"/>
    </row>
    <row r="222" spans="1:1">
      <c r="A222" s="165"/>
    </row>
    <row r="223" spans="1:1">
      <c r="A223" s="165"/>
    </row>
    <row r="224" spans="1:1">
      <c r="A224" s="165"/>
    </row>
    <row r="225" spans="1:1">
      <c r="A225" s="165"/>
    </row>
    <row r="226" spans="1:1">
      <c r="A226" s="165"/>
    </row>
    <row r="227" spans="1:1">
      <c r="A227" s="165"/>
    </row>
    <row r="228" spans="1:1">
      <c r="A228" s="165"/>
    </row>
    <row r="229" spans="1:1">
      <c r="A229" s="165"/>
    </row>
    <row r="230" spans="1:1">
      <c r="A230" s="165"/>
    </row>
    <row r="231" spans="1:1">
      <c r="A231" s="165"/>
    </row>
    <row r="232" spans="1:1">
      <c r="A232" s="165"/>
    </row>
    <row r="233" spans="1:1">
      <c r="A233" s="165"/>
    </row>
    <row r="234" spans="1:1">
      <c r="A234" s="165"/>
    </row>
    <row r="235" spans="1:1">
      <c r="A235" s="165"/>
    </row>
    <row r="236" spans="1:1">
      <c r="A236" s="165"/>
    </row>
    <row r="237" spans="1:1">
      <c r="A237" s="165"/>
    </row>
    <row r="238" spans="1:1">
      <c r="A238" s="165"/>
    </row>
    <row r="239" spans="1:1">
      <c r="A239" s="165"/>
    </row>
    <row r="240" spans="1:1">
      <c r="A240" s="165"/>
    </row>
    <row r="241" spans="1:1">
      <c r="A241" s="165"/>
    </row>
    <row r="242" spans="1:1">
      <c r="A242" s="165"/>
    </row>
    <row r="243" spans="1:1">
      <c r="A243" s="165"/>
    </row>
    <row r="244" spans="1:1">
      <c r="A244" s="165"/>
    </row>
    <row r="245" spans="1:1">
      <c r="A245" s="165"/>
    </row>
    <row r="246" spans="1:1">
      <c r="A246" s="165"/>
    </row>
    <row r="247" spans="1:1">
      <c r="A247" s="165"/>
    </row>
    <row r="248" spans="1:1">
      <c r="A248" s="165"/>
    </row>
    <row r="249" spans="1:1">
      <c r="A249" s="165"/>
    </row>
    <row r="250" spans="1:1">
      <c r="A250" s="165"/>
    </row>
    <row r="251" spans="1:1">
      <c r="A251" s="165"/>
    </row>
    <row r="252" spans="1:1">
      <c r="A252" s="165"/>
    </row>
    <row r="253" spans="1:1">
      <c r="A253" s="165"/>
    </row>
    <row r="254" spans="1:1">
      <c r="A254" s="165"/>
    </row>
    <row r="255" spans="1:1">
      <c r="A255" s="165"/>
    </row>
    <row r="256" spans="1:1">
      <c r="A256" s="165"/>
    </row>
    <row r="257" spans="1:1">
      <c r="A257" s="165"/>
    </row>
    <row r="258" spans="1:1">
      <c r="A258" s="165"/>
    </row>
    <row r="259" spans="1:1">
      <c r="A259" s="165"/>
    </row>
    <row r="260" spans="1:1">
      <c r="A260" s="165"/>
    </row>
    <row r="261" spans="1:1">
      <c r="A261" s="165"/>
    </row>
    <row r="262" spans="1:1">
      <c r="A262" s="165"/>
    </row>
  </sheetData>
  <mergeCells count="13">
    <mergeCell ref="C39:D39"/>
    <mergeCell ref="G39:I39"/>
    <mergeCell ref="C40:D40"/>
    <mergeCell ref="G40:I40"/>
    <mergeCell ref="A2:H2"/>
    <mergeCell ref="A4:A5"/>
    <mergeCell ref="B4:B5"/>
    <mergeCell ref="C4:C5"/>
    <mergeCell ref="D4:D5"/>
    <mergeCell ref="E4:E5"/>
    <mergeCell ref="F4:F5"/>
    <mergeCell ref="G4:J4"/>
    <mergeCell ref="I3:J3"/>
  </mergeCells>
  <phoneticPr fontId="3" type="noConversion"/>
  <pageMargins left="0.23622047244094491" right="0.15748031496062992" top="0.19685039370078741" bottom="0.19685039370078741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19</vt:i4>
      </vt:variant>
    </vt:vector>
  </HeadingPairs>
  <TitlesOfParts>
    <vt:vector size="33" baseType="lpstr">
      <vt:lpstr>Осн. фін. пок.</vt:lpstr>
      <vt:lpstr>I. Фін результат</vt:lpstr>
      <vt:lpstr>Розшифровка до Формування</vt:lpstr>
      <vt:lpstr>ІІ. Розр. з бюджетом</vt:lpstr>
      <vt:lpstr>Розшифровка до розр з бюдж</vt:lpstr>
      <vt:lpstr>ІІІ. Рух грош. коштів</vt:lpstr>
      <vt:lpstr>Розшифровка до Руху</vt:lpstr>
      <vt:lpstr>IV. Кап. інвестиції</vt:lpstr>
      <vt:lpstr>Розшифровка кап</vt:lpstr>
      <vt:lpstr> V. Коефіцієнти</vt:lpstr>
      <vt:lpstr>6.1. Інша інфо_1</vt:lpstr>
      <vt:lpstr>6.2. Інша інфо_2</vt:lpstr>
      <vt:lpstr>VII Статутн капіт</vt:lpstr>
      <vt:lpstr>Розшифровка статутний</vt:lpstr>
      <vt:lpstr>' V. Коефіцієнти'!Заголовки_для_печати</vt:lpstr>
      <vt:lpstr>'I. Фін результат'!Заголовки_для_печати</vt:lpstr>
      <vt:lpstr>'ІІ. Розр. з бюджетом'!Заголовки_для_печати</vt:lpstr>
      <vt:lpstr>'ІІІ. Рух грош. коштів'!Заголовки_для_печати</vt:lpstr>
      <vt:lpstr>'Осн. фін. пок.'!Заголовки_для_печати</vt:lpstr>
      <vt:lpstr>' V. Коефіцієнти'!Область_печати</vt:lpstr>
      <vt:lpstr>'6.1. Інша інфо_1'!Область_печати</vt:lpstr>
      <vt:lpstr>'6.2. Інша інфо_2'!Область_печати</vt:lpstr>
      <vt:lpstr>'I. Фін результат'!Область_печати</vt:lpstr>
      <vt:lpstr>'IV. Кап. інвестиції'!Область_печати</vt:lpstr>
      <vt:lpstr>'VII Статутн капіт'!Область_печати</vt:lpstr>
      <vt:lpstr>'ІІ. Розр. з бюджетом'!Область_печати</vt:lpstr>
      <vt:lpstr>'ІІІ. Рух грош. коштів'!Область_печати</vt:lpstr>
      <vt:lpstr>'Осн. фін. пок.'!Область_печати</vt:lpstr>
      <vt:lpstr>'Розшифровка до розр з бюдж'!Область_печати</vt:lpstr>
      <vt:lpstr>'Розшифровка до Руху'!Область_печати</vt:lpstr>
      <vt:lpstr>'Розшифровка до Формування'!Область_печати</vt:lpstr>
      <vt:lpstr>'Розшифровка кап'!Область_печати</vt:lpstr>
      <vt:lpstr>'Розшифровка статутний'!Область_печати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Мельник Олена Володимирівна</dc:creator>
  <cp:lastModifiedBy>Buxgalter</cp:lastModifiedBy>
  <cp:lastPrinted>2023-01-18T12:24:30Z</cp:lastPrinted>
  <dcterms:created xsi:type="dcterms:W3CDTF">2003-03-13T16:00:22Z</dcterms:created>
  <dcterms:modified xsi:type="dcterms:W3CDTF">2023-01-18T13:16:24Z</dcterms:modified>
</cp:coreProperties>
</file>