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790" tabRatio="913" firstSheet="1" activeTab="11"/>
  </bookViews>
  <sheets>
    <sheet name="Осн. фін. пок." sheetId="14" r:id="rId1"/>
    <sheet name="I. Фін результат" sheetId="20" r:id="rId2"/>
    <sheet name="Розшифровка до Формування" sheetId="22" r:id="rId3"/>
    <sheet name="ІІ. Розр. з бюджетом" sheetId="19" r:id="rId4"/>
    <sheet name="Розшифровка до розр з бюдж" sheetId="26" r:id="rId5"/>
    <sheet name="ІІІ. Рух грош. коштів" sheetId="18" r:id="rId6"/>
    <sheet name="Розшифровка до Руху" sheetId="23" r:id="rId7"/>
    <sheet name="IV. Кап. інвестиції" sheetId="3" r:id="rId8"/>
    <sheet name="Розшифровка кап" sheetId="24" r:id="rId9"/>
    <sheet name=" V. Коефіцієнти" sheetId="11" r:id="rId10"/>
    <sheet name="6.1. Інша інфо_1" sheetId="10" r:id="rId11"/>
    <sheet name="6.2. Інша інфо_2" sheetId="9" r:id="rId12"/>
    <sheet name="VII Статутн капіт" sheetId="21" r:id="rId13"/>
    <sheet name="Розшифровка статутний" sheetId="2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9">' V. Коефіцієнти'!$6:$6</definedName>
    <definedName name="_xlnm.Print_Titles" localSheetId="1">'I. Фін результат'!$4:$6</definedName>
    <definedName name="_xlnm.Print_Titles" localSheetId="3">'ІІ. Розр. з бюджетом'!$4:$6</definedName>
    <definedName name="_xlnm.Print_Titles" localSheetId="5">'ІІІ. Рух грош. коштів'!$4:$6</definedName>
    <definedName name="_xlnm.Print_Titles" localSheetId="0">'Осн. фін. пок.'!$45:$47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9">' V. Коефіцієнти'!$A$1:$H$27</definedName>
    <definedName name="_xlnm.Print_Area" localSheetId="10">'6.1. Інша інфо_1'!$A$1:$O$59</definedName>
    <definedName name="_xlnm.Print_Area" localSheetId="11">'6.2. Інша інфо_2'!$A$1:$AE$48</definedName>
    <definedName name="_xlnm.Print_Area" localSheetId="1">'I. Фін результат'!$A$1:$K$99</definedName>
    <definedName name="_xlnm.Print_Area" localSheetId="7">'IV. Кап. інвестиції'!$A$1:$J$18</definedName>
    <definedName name="_xlnm.Print_Area" localSheetId="12">'VII Статутн капіт'!$A$1:$J$20</definedName>
    <definedName name="_xlnm.Print_Area" localSheetId="3">'ІІ. Розр. з бюджетом'!$A$1:$J$47</definedName>
    <definedName name="_xlnm.Print_Area" localSheetId="5">'ІІІ. Рух грош. коштів'!$A$1:$J$71</definedName>
    <definedName name="_xlnm.Print_Area" localSheetId="0">'Осн. фін. пок.'!$A$1:$J$132</definedName>
    <definedName name="_xlnm.Print_Area" localSheetId="4">'Розшифровка до розр з бюдж'!$A$1:$J$29</definedName>
    <definedName name="_xlnm.Print_Area" localSheetId="6">'Розшифровка до Руху'!$A$1:$J$61</definedName>
    <definedName name="_xlnm.Print_Area" localSheetId="2">'Розшифровка до Формування'!$A$1:$J$22</definedName>
    <definedName name="_xlnm.Print_Area" localSheetId="8">'Розшифровка кап'!$A$1:$J$41</definedName>
    <definedName name="_xlnm.Print_Area" localSheetId="13">'Розшифровка статутний'!$A$1:$J$24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14210" fullCalcOnLoad="1"/>
</workbook>
</file>

<file path=xl/calcChain.xml><?xml version="1.0" encoding="utf-8"?>
<calcChain xmlns="http://schemas.openxmlformats.org/spreadsheetml/2006/main">
  <c r="H18" i="10"/>
  <c r="D49" i="14"/>
  <c r="D17" i="20"/>
  <c r="D9"/>
  <c r="D50" i="14"/>
  <c r="D51"/>
  <c r="E8" i="11"/>
  <c r="E49" i="14"/>
  <c r="E17" i="20"/>
  <c r="E9"/>
  <c r="E50" i="14"/>
  <c r="E51"/>
  <c r="F8" i="11"/>
  <c r="F49" i="14"/>
  <c r="G17" i="20"/>
  <c r="G9"/>
  <c r="H17"/>
  <c r="H9"/>
  <c r="I17"/>
  <c r="I9"/>
  <c r="J17"/>
  <c r="J9"/>
  <c r="F9"/>
  <c r="F50" i="14"/>
  <c r="F51"/>
  <c r="G8" i="11"/>
  <c r="D18" i="20"/>
  <c r="D39"/>
  <c r="D19"/>
  <c r="D59"/>
  <c r="D82"/>
  <c r="D88"/>
  <c r="D57" i="14"/>
  <c r="E9" i="11"/>
  <c r="E18" i="20"/>
  <c r="E39"/>
  <c r="E19"/>
  <c r="E59"/>
  <c r="E82"/>
  <c r="E88"/>
  <c r="E57" i="14"/>
  <c r="F9" i="11"/>
  <c r="G18" i="20"/>
  <c r="G39"/>
  <c r="G19"/>
  <c r="G59"/>
  <c r="G82"/>
  <c r="G88"/>
  <c r="H18"/>
  <c r="H39"/>
  <c r="H19"/>
  <c r="H59"/>
  <c r="H82"/>
  <c r="H88"/>
  <c r="I18"/>
  <c r="I39"/>
  <c r="I19"/>
  <c r="I59"/>
  <c r="I82"/>
  <c r="I88"/>
  <c r="J18"/>
  <c r="J39"/>
  <c r="J19"/>
  <c r="J59"/>
  <c r="J82"/>
  <c r="J88"/>
  <c r="F88"/>
  <c r="F57" i="14"/>
  <c r="G9" i="11"/>
  <c r="D52" i="14"/>
  <c r="D53"/>
  <c r="D54"/>
  <c r="D55"/>
  <c r="D56"/>
  <c r="D59"/>
  <c r="D60"/>
  <c r="D61"/>
  <c r="D62"/>
  <c r="D63"/>
  <c r="D64"/>
  <c r="D65"/>
  <c r="D66"/>
  <c r="D67"/>
  <c r="D68"/>
  <c r="D69"/>
  <c r="D70"/>
  <c r="E10" i="11"/>
  <c r="E52" i="14"/>
  <c r="E53"/>
  <c r="E54"/>
  <c r="E55"/>
  <c r="E56"/>
  <c r="E59"/>
  <c r="E60"/>
  <c r="E61"/>
  <c r="E62"/>
  <c r="E63"/>
  <c r="E64"/>
  <c r="E65"/>
  <c r="E66"/>
  <c r="E67"/>
  <c r="E68"/>
  <c r="E69"/>
  <c r="E70"/>
  <c r="F10" i="11"/>
  <c r="G9" i="3"/>
  <c r="G7"/>
  <c r="H9"/>
  <c r="H7"/>
  <c r="I9"/>
  <c r="I7"/>
  <c r="J9"/>
  <c r="J7"/>
  <c r="F7"/>
  <c r="F87" i="14"/>
  <c r="F97"/>
  <c r="F98"/>
  <c r="F96"/>
  <c r="F95"/>
  <c r="E9" i="18"/>
  <c r="E12"/>
  <c r="E8"/>
  <c r="E25" i="19"/>
  <c r="E29" i="18"/>
  <c r="E29" i="19"/>
  <c r="E24" i="18"/>
  <c r="E20"/>
  <c r="E38" i="19"/>
  <c r="E30" i="18"/>
  <c r="E21"/>
  <c r="E18"/>
  <c r="E34"/>
  <c r="E46"/>
  <c r="E44"/>
  <c r="E41"/>
  <c r="E52"/>
  <c r="E55"/>
  <c r="E54"/>
  <c r="E64"/>
  <c r="E65"/>
  <c r="E68"/>
  <c r="F66"/>
  <c r="F79" i="14"/>
  <c r="G9" i="18"/>
  <c r="G12"/>
  <c r="G8"/>
  <c r="G90" i="20"/>
  <c r="G94"/>
  <c r="G19" i="18"/>
  <c r="G25" i="19"/>
  <c r="G29" i="18"/>
  <c r="G29" i="19"/>
  <c r="G24" i="18"/>
  <c r="G20"/>
  <c r="G38" i="19"/>
  <c r="G30" i="18"/>
  <c r="G21"/>
  <c r="G18"/>
  <c r="G34"/>
  <c r="H9"/>
  <c r="H12"/>
  <c r="H8"/>
  <c r="H90" i="20"/>
  <c r="H94"/>
  <c r="H19" i="18"/>
  <c r="H25" i="19"/>
  <c r="H29" i="18"/>
  <c r="H29" i="19"/>
  <c r="H24" i="18"/>
  <c r="H20"/>
  <c r="H38" i="19"/>
  <c r="H30" i="18"/>
  <c r="H21"/>
  <c r="H18"/>
  <c r="H34"/>
  <c r="I9"/>
  <c r="I12"/>
  <c r="I8"/>
  <c r="I90" i="20"/>
  <c r="I94"/>
  <c r="I19" i="18"/>
  <c r="I25" i="19"/>
  <c r="I29" i="18"/>
  <c r="I29" i="19"/>
  <c r="I24" i="18"/>
  <c r="I20"/>
  <c r="I38" i="19"/>
  <c r="I30" i="18"/>
  <c r="I21"/>
  <c r="I18"/>
  <c r="I34"/>
  <c r="J9"/>
  <c r="J12"/>
  <c r="J8"/>
  <c r="J90" i="20"/>
  <c r="J94"/>
  <c r="J19" i="18"/>
  <c r="J25" i="19"/>
  <c r="J29" i="18"/>
  <c r="J29" i="19"/>
  <c r="J24" i="18"/>
  <c r="J20"/>
  <c r="J38" i="19"/>
  <c r="J30" i="18"/>
  <c r="J21"/>
  <c r="J18"/>
  <c r="J34"/>
  <c r="F34"/>
  <c r="F81" i="14"/>
  <c r="G46" i="18"/>
  <c r="G44"/>
  <c r="G41"/>
  <c r="G52"/>
  <c r="H46"/>
  <c r="H44"/>
  <c r="H41"/>
  <c r="H52"/>
  <c r="I46"/>
  <c r="I44"/>
  <c r="I41"/>
  <c r="I52"/>
  <c r="J46"/>
  <c r="J44"/>
  <c r="J41"/>
  <c r="J52"/>
  <c r="F52"/>
  <c r="F82" i="14"/>
  <c r="G55" i="18"/>
  <c r="G54"/>
  <c r="G64"/>
  <c r="H55"/>
  <c r="H54"/>
  <c r="H64"/>
  <c r="I55"/>
  <c r="I54"/>
  <c r="I64"/>
  <c r="J55"/>
  <c r="J54"/>
  <c r="J64"/>
  <c r="F64"/>
  <c r="F83" i="14"/>
  <c r="F84"/>
  <c r="F85"/>
  <c r="F100"/>
  <c r="F99"/>
  <c r="F101"/>
  <c r="F19" i="20"/>
  <c r="F52" i="14"/>
  <c r="F53"/>
  <c r="F54"/>
  <c r="F55"/>
  <c r="F56"/>
  <c r="F59"/>
  <c r="F60"/>
  <c r="F61"/>
  <c r="F62"/>
  <c r="F63"/>
  <c r="F64"/>
  <c r="F65"/>
  <c r="F66"/>
  <c r="F67"/>
  <c r="F68"/>
  <c r="F69"/>
  <c r="F70"/>
  <c r="G10" i="11"/>
  <c r="E11"/>
  <c r="F11"/>
  <c r="F102" i="14"/>
  <c r="G11" i="11"/>
  <c r="E12"/>
  <c r="F12"/>
  <c r="G12"/>
  <c r="C49" i="14"/>
  <c r="C17" i="20"/>
  <c r="C9"/>
  <c r="C50" i="14"/>
  <c r="C51"/>
  <c r="C39" i="20"/>
  <c r="C19"/>
  <c r="C52" i="14"/>
  <c r="C53"/>
  <c r="C54"/>
  <c r="C55"/>
  <c r="C56"/>
  <c r="C59"/>
  <c r="C60"/>
  <c r="C61"/>
  <c r="C62"/>
  <c r="C63"/>
  <c r="C64"/>
  <c r="C65"/>
  <c r="C66"/>
  <c r="C67"/>
  <c r="C68"/>
  <c r="C69"/>
  <c r="C70"/>
  <c r="D12" i="11"/>
  <c r="D11"/>
  <c r="D10"/>
  <c r="C18" i="20"/>
  <c r="C59"/>
  <c r="C82"/>
  <c r="C88"/>
  <c r="C57" i="14"/>
  <c r="D9" i="11"/>
  <c r="D8"/>
  <c r="E20"/>
  <c r="F20"/>
  <c r="G20"/>
  <c r="D20"/>
  <c r="D9" i="3"/>
  <c r="D7"/>
  <c r="D87" i="14"/>
  <c r="E19" i="11"/>
  <c r="E9" i="3"/>
  <c r="E7"/>
  <c r="E87" i="14"/>
  <c r="F19" i="11"/>
  <c r="G19"/>
  <c r="C9" i="3"/>
  <c r="C7"/>
  <c r="C87" i="14"/>
  <c r="D19" i="11"/>
  <c r="E18"/>
  <c r="F18"/>
  <c r="G18"/>
  <c r="D18"/>
  <c r="E16"/>
  <c r="F16"/>
  <c r="G16"/>
  <c r="D16"/>
  <c r="E14"/>
  <c r="F14"/>
  <c r="G14"/>
  <c r="D14"/>
  <c r="D58" i="14"/>
  <c r="E15" i="11"/>
  <c r="E58" i="14"/>
  <c r="F15" i="11"/>
  <c r="F58" i="14"/>
  <c r="G15" i="11"/>
  <c r="C58" i="14"/>
  <c r="D15" i="11"/>
  <c r="F126" i="14"/>
  <c r="F127"/>
  <c r="F128"/>
  <c r="C126"/>
  <c r="D126"/>
  <c r="C127"/>
  <c r="D127"/>
  <c r="C128"/>
  <c r="D128"/>
  <c r="D124"/>
  <c r="E124"/>
  <c r="F124"/>
  <c r="D121"/>
  <c r="D122"/>
  <c r="D123"/>
  <c r="D120"/>
  <c r="E121"/>
  <c r="E122"/>
  <c r="E123"/>
  <c r="E120"/>
  <c r="F121"/>
  <c r="F122"/>
  <c r="F123"/>
  <c r="F120"/>
  <c r="C122"/>
  <c r="C123"/>
  <c r="D108"/>
  <c r="E108"/>
  <c r="D105"/>
  <c r="E105"/>
  <c r="F105"/>
  <c r="D101"/>
  <c r="D79"/>
  <c r="D9" i="18"/>
  <c r="D12"/>
  <c r="D8"/>
  <c r="D19"/>
  <c r="D25" i="19"/>
  <c r="D29" i="18"/>
  <c r="D29" i="19"/>
  <c r="D24" i="18"/>
  <c r="D20"/>
  <c r="D38" i="19"/>
  <c r="D30" i="18"/>
  <c r="D21"/>
  <c r="D18"/>
  <c r="D34"/>
  <c r="D81" i="14"/>
  <c r="D46" i="18"/>
  <c r="D44"/>
  <c r="D41"/>
  <c r="D52"/>
  <c r="D82" i="14"/>
  <c r="D55" i="18"/>
  <c r="D54"/>
  <c r="D64"/>
  <c r="D83" i="14"/>
  <c r="D84"/>
  <c r="D85"/>
  <c r="D100"/>
  <c r="E79"/>
  <c r="E81"/>
  <c r="E82"/>
  <c r="E83"/>
  <c r="E84"/>
  <c r="E85"/>
  <c r="E100"/>
  <c r="D96"/>
  <c r="E96"/>
  <c r="F12" i="18"/>
  <c r="F80" i="14"/>
  <c r="G80"/>
  <c r="H80"/>
  <c r="I80"/>
  <c r="E80"/>
  <c r="C12" i="18"/>
  <c r="C80" i="14"/>
  <c r="G19" i="19"/>
  <c r="H19"/>
  <c r="I19"/>
  <c r="J19"/>
  <c r="F19"/>
  <c r="F74" i="14"/>
  <c r="G74"/>
  <c r="H74"/>
  <c r="G27" i="19"/>
  <c r="H27"/>
  <c r="I27"/>
  <c r="J27"/>
  <c r="F27"/>
  <c r="F75" i="14"/>
  <c r="G75"/>
  <c r="H75"/>
  <c r="G36" i="19"/>
  <c r="H36"/>
  <c r="I36"/>
  <c r="J36"/>
  <c r="F36"/>
  <c r="F76" i="14"/>
  <c r="G76"/>
  <c r="H76"/>
  <c r="H77"/>
  <c r="I74"/>
  <c r="I75"/>
  <c r="I76"/>
  <c r="I77"/>
  <c r="D19" i="19"/>
  <c r="D27"/>
  <c r="D36"/>
  <c r="D43"/>
  <c r="D77" i="14"/>
  <c r="E19" i="19"/>
  <c r="E27"/>
  <c r="E36"/>
  <c r="E43"/>
  <c r="E77" i="14"/>
  <c r="G43" i="19"/>
  <c r="H43"/>
  <c r="I43"/>
  <c r="J43"/>
  <c r="F43"/>
  <c r="F77" i="14"/>
  <c r="D74"/>
  <c r="E74"/>
  <c r="D75"/>
  <c r="E75"/>
  <c r="D76"/>
  <c r="E76"/>
  <c r="D71"/>
  <c r="E71"/>
  <c r="F71"/>
  <c r="G49"/>
  <c r="G50"/>
  <c r="G51"/>
  <c r="G52"/>
  <c r="G53"/>
  <c r="G54"/>
  <c r="G55"/>
  <c r="G56"/>
  <c r="G59"/>
  <c r="G60"/>
  <c r="G61"/>
  <c r="G62"/>
  <c r="G63"/>
  <c r="G64"/>
  <c r="G65"/>
  <c r="G66"/>
  <c r="G67"/>
  <c r="G68"/>
  <c r="G69"/>
  <c r="G70"/>
  <c r="G71"/>
  <c r="H49"/>
  <c r="H50"/>
  <c r="H51"/>
  <c r="H52"/>
  <c r="H53"/>
  <c r="H54"/>
  <c r="H55"/>
  <c r="H56"/>
  <c r="H59"/>
  <c r="H60"/>
  <c r="H61"/>
  <c r="H62"/>
  <c r="H63"/>
  <c r="H64"/>
  <c r="H65"/>
  <c r="H66"/>
  <c r="H67"/>
  <c r="H68"/>
  <c r="H69"/>
  <c r="H70"/>
  <c r="H71"/>
  <c r="I49"/>
  <c r="I50"/>
  <c r="I51"/>
  <c r="I52"/>
  <c r="I53"/>
  <c r="I54"/>
  <c r="I55"/>
  <c r="I56"/>
  <c r="I59"/>
  <c r="I60"/>
  <c r="I61"/>
  <c r="I62"/>
  <c r="I63"/>
  <c r="I64"/>
  <c r="I65"/>
  <c r="I66"/>
  <c r="I67"/>
  <c r="I68"/>
  <c r="I69"/>
  <c r="I70"/>
  <c r="I71"/>
  <c r="D72"/>
  <c r="E72"/>
  <c r="F72"/>
  <c r="G72"/>
  <c r="H72"/>
  <c r="I72"/>
  <c r="C72"/>
  <c r="C71"/>
  <c r="G57"/>
  <c r="G58"/>
  <c r="H57"/>
  <c r="H58"/>
  <c r="I57"/>
  <c r="I58"/>
  <c r="J65" i="18"/>
  <c r="I65"/>
  <c r="H65"/>
  <c r="G65"/>
  <c r="D65"/>
  <c r="C9"/>
  <c r="C8"/>
  <c r="C25" i="19"/>
  <c r="C29" i="18"/>
  <c r="C29" i="19"/>
  <c r="C24" i="18"/>
  <c r="C20"/>
  <c r="C38" i="19"/>
  <c r="C30" i="18"/>
  <c r="C21"/>
  <c r="C18"/>
  <c r="C34"/>
  <c r="C46"/>
  <c r="C44"/>
  <c r="C41"/>
  <c r="C52"/>
  <c r="C55"/>
  <c r="C54"/>
  <c r="C64"/>
  <c r="C65"/>
  <c r="J58"/>
  <c r="I58"/>
  <c r="H58"/>
  <c r="G58"/>
  <c r="F58"/>
  <c r="D58"/>
  <c r="E58"/>
  <c r="F55"/>
  <c r="F56"/>
  <c r="F57"/>
  <c r="F59"/>
  <c r="F60"/>
  <c r="F61"/>
  <c r="F62"/>
  <c r="F63"/>
  <c r="F54"/>
  <c r="J36"/>
  <c r="I36"/>
  <c r="H36"/>
  <c r="G36"/>
  <c r="D36"/>
  <c r="E36"/>
  <c r="F37"/>
  <c r="F38"/>
  <c r="F39"/>
  <c r="F40"/>
  <c r="F42"/>
  <c r="F43"/>
  <c r="F45"/>
  <c r="F46"/>
  <c r="F47"/>
  <c r="F48"/>
  <c r="F49"/>
  <c r="F50"/>
  <c r="F51"/>
  <c r="J7" i="24"/>
  <c r="I7"/>
  <c r="H7"/>
  <c r="G7"/>
  <c r="E7"/>
  <c r="C7"/>
  <c r="F10" i="18"/>
  <c r="F11"/>
  <c r="F13"/>
  <c r="F14"/>
  <c r="F15"/>
  <c r="F16"/>
  <c r="F17"/>
  <c r="F19"/>
  <c r="F22"/>
  <c r="F23"/>
  <c r="F24"/>
  <c r="F25"/>
  <c r="F26"/>
  <c r="F27"/>
  <c r="F28"/>
  <c r="F29"/>
  <c r="F31"/>
  <c r="F32"/>
  <c r="F33"/>
  <c r="F10" i="10"/>
  <c r="H10"/>
  <c r="J10"/>
  <c r="D10"/>
  <c r="L11"/>
  <c r="N11"/>
  <c r="L12"/>
  <c r="N12"/>
  <c r="L13"/>
  <c r="N13"/>
  <c r="N14"/>
  <c r="L15"/>
  <c r="N15"/>
  <c r="L16"/>
  <c r="N16"/>
  <c r="L17"/>
  <c r="N17"/>
  <c r="N18"/>
  <c r="L19"/>
  <c r="N19"/>
  <c r="L20"/>
  <c r="N20"/>
  <c r="L21"/>
  <c r="N21"/>
  <c r="N23"/>
  <c r="N24"/>
  <c r="N25"/>
  <c r="F22"/>
  <c r="J22"/>
  <c r="F23"/>
  <c r="H23"/>
  <c r="L23"/>
  <c r="J23"/>
  <c r="F24"/>
  <c r="H24"/>
  <c r="L24"/>
  <c r="J24"/>
  <c r="F25"/>
  <c r="H25"/>
  <c r="L25"/>
  <c r="J25"/>
  <c r="D23"/>
  <c r="D24"/>
  <c r="D25"/>
  <c r="F9" i="18"/>
  <c r="F44"/>
  <c r="F30"/>
  <c r="F21"/>
  <c r="J18" i="10"/>
  <c r="F18"/>
  <c r="D18"/>
  <c r="J14"/>
  <c r="H14"/>
  <c r="L14"/>
  <c r="F14"/>
  <c r="D14"/>
  <c r="J40" i="19"/>
  <c r="I40"/>
  <c r="H40"/>
  <c r="G40"/>
  <c r="D40"/>
  <c r="E40"/>
  <c r="L18" i="10"/>
  <c r="H22"/>
  <c r="L22"/>
  <c r="C27" i="19"/>
  <c r="F20"/>
  <c r="F21"/>
  <c r="F22"/>
  <c r="F23"/>
  <c r="F24"/>
  <c r="F25"/>
  <c r="F26"/>
  <c r="F28"/>
  <c r="F29"/>
  <c r="F30"/>
  <c r="F31"/>
  <c r="F32"/>
  <c r="F33"/>
  <c r="F34"/>
  <c r="F35"/>
  <c r="F37"/>
  <c r="F38"/>
  <c r="F39"/>
  <c r="F40"/>
  <c r="F41"/>
  <c r="F42"/>
  <c r="C70" i="20"/>
  <c r="C75"/>
  <c r="C17" i="19"/>
  <c r="E8"/>
  <c r="E70" i="20"/>
  <c r="E75"/>
  <c r="E17" i="19"/>
  <c r="G8"/>
  <c r="G70" i="20"/>
  <c r="G75"/>
  <c r="G17" i="19"/>
  <c r="H8"/>
  <c r="H70" i="20"/>
  <c r="H75"/>
  <c r="H17" i="19"/>
  <c r="I8"/>
  <c r="D70" i="20"/>
  <c r="D75"/>
  <c r="D17" i="19"/>
  <c r="E94" i="20"/>
  <c r="E90"/>
  <c r="F9" i="22"/>
  <c r="F10"/>
  <c r="F11"/>
  <c r="F12"/>
  <c r="F13"/>
  <c r="F14"/>
  <c r="F15"/>
  <c r="F16"/>
  <c r="F17"/>
  <c r="F18"/>
  <c r="F7"/>
  <c r="D12"/>
  <c r="E12"/>
  <c r="G12"/>
  <c r="H12"/>
  <c r="I12"/>
  <c r="J12"/>
  <c r="C12"/>
  <c r="D7"/>
  <c r="E7"/>
  <c r="G7"/>
  <c r="H7"/>
  <c r="I7"/>
  <c r="J7"/>
  <c r="C7"/>
  <c r="D95" i="20"/>
  <c r="J95"/>
  <c r="I95"/>
  <c r="H95"/>
  <c r="G95"/>
  <c r="C95"/>
  <c r="D84"/>
  <c r="E84"/>
  <c r="D85"/>
  <c r="E85"/>
  <c r="D86"/>
  <c r="E86"/>
  <c r="D87"/>
  <c r="E87"/>
  <c r="C87"/>
  <c r="C86"/>
  <c r="C85"/>
  <c r="C84"/>
  <c r="D83"/>
  <c r="C83"/>
  <c r="H78"/>
  <c r="I78"/>
  <c r="J78"/>
  <c r="G78"/>
  <c r="D78"/>
  <c r="E78"/>
  <c r="J67"/>
  <c r="I67"/>
  <c r="H67"/>
  <c r="G67"/>
  <c r="D67"/>
  <c r="E67"/>
  <c r="J64"/>
  <c r="I64"/>
  <c r="H64"/>
  <c r="G64"/>
  <c r="F64"/>
  <c r="D64"/>
  <c r="E64"/>
  <c r="C64"/>
  <c r="C78"/>
  <c r="J52"/>
  <c r="I52"/>
  <c r="H52"/>
  <c r="G52"/>
  <c r="D52"/>
  <c r="E52"/>
  <c r="J48"/>
  <c r="I48"/>
  <c r="H48"/>
  <c r="G48"/>
  <c r="D48"/>
  <c r="E48"/>
  <c r="J40"/>
  <c r="I40"/>
  <c r="H40"/>
  <c r="G40"/>
  <c r="F40"/>
  <c r="D40"/>
  <c r="E40"/>
  <c r="F10"/>
  <c r="F11"/>
  <c r="F12"/>
  <c r="F13"/>
  <c r="F14"/>
  <c r="F15"/>
  <c r="F16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60"/>
  <c r="F61"/>
  <c r="F62"/>
  <c r="F63"/>
  <c r="F65"/>
  <c r="F66"/>
  <c r="F67"/>
  <c r="F68"/>
  <c r="F69"/>
  <c r="F71"/>
  <c r="F72"/>
  <c r="F73"/>
  <c r="F74"/>
  <c r="F76"/>
  <c r="F77"/>
  <c r="F80"/>
  <c r="F81"/>
  <c r="F83"/>
  <c r="F84"/>
  <c r="F85"/>
  <c r="F86"/>
  <c r="F87"/>
  <c r="F89"/>
  <c r="F90"/>
  <c r="F92"/>
  <c r="F93"/>
  <c r="F94"/>
  <c r="J70"/>
  <c r="J75"/>
  <c r="H79"/>
  <c r="H96"/>
  <c r="F8" i="3"/>
  <c r="F10"/>
  <c r="F11"/>
  <c r="F12"/>
  <c r="F13"/>
  <c r="J9" i="24"/>
  <c r="I9"/>
  <c r="H9"/>
  <c r="G9"/>
  <c r="F9"/>
  <c r="D9"/>
  <c r="E9"/>
  <c r="F8"/>
  <c r="F10"/>
  <c r="F11"/>
  <c r="F12"/>
  <c r="F13"/>
  <c r="F14"/>
  <c r="F15"/>
  <c r="D91" i="20"/>
  <c r="C91"/>
  <c r="H91"/>
  <c r="I91"/>
  <c r="J91"/>
  <c r="J106"/>
  <c r="G91"/>
  <c r="J92"/>
  <c r="I92"/>
  <c r="H92"/>
  <c r="F108"/>
  <c r="G92"/>
  <c r="C92"/>
  <c r="D92"/>
  <c r="J93"/>
  <c r="J83"/>
  <c r="I93"/>
  <c r="I83"/>
  <c r="H93"/>
  <c r="H83"/>
  <c r="G93"/>
  <c r="G83"/>
  <c r="D93"/>
  <c r="E93"/>
  <c r="E83"/>
  <c r="C93"/>
  <c r="F24" i="23"/>
  <c r="F25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8" i="20"/>
  <c r="F12" i="21"/>
  <c r="J9"/>
  <c r="I9"/>
  <c r="H9"/>
  <c r="G9"/>
  <c r="F9"/>
  <c r="D9"/>
  <c r="E9"/>
  <c r="C48" i="20"/>
  <c r="F8" i="22"/>
  <c r="E101" i="14"/>
  <c r="C83" i="18"/>
  <c r="G84" i="20"/>
  <c r="G85"/>
  <c r="G86"/>
  <c r="C40"/>
  <c r="C52"/>
  <c r="C67"/>
  <c r="D95" i="14"/>
  <c r="C26" i="23"/>
  <c r="C36" i="18"/>
  <c r="E80"/>
  <c r="E26" i="23"/>
  <c r="I81" i="18"/>
  <c r="J81"/>
  <c r="H26" i="23"/>
  <c r="I26"/>
  <c r="J26"/>
  <c r="D81" i="18"/>
  <c r="D80"/>
  <c r="D83"/>
  <c r="D26" i="23"/>
  <c r="C79" i="14"/>
  <c r="C84"/>
  <c r="AB27" i="9"/>
  <c r="AA27"/>
  <c r="AE27"/>
  <c r="AD27"/>
  <c r="AC27"/>
  <c r="AB28"/>
  <c r="AE28"/>
  <c r="AC28"/>
  <c r="AD28"/>
  <c r="AA28"/>
  <c r="AE26"/>
  <c r="AE29"/>
  <c r="AC26"/>
  <c r="AD26"/>
  <c r="M29"/>
  <c r="P29"/>
  <c r="N29"/>
  <c r="L29"/>
  <c r="O29"/>
  <c r="R29"/>
  <c r="S29"/>
  <c r="Q29"/>
  <c r="T29"/>
  <c r="U29"/>
  <c r="W29"/>
  <c r="V29"/>
  <c r="X29"/>
  <c r="Y29"/>
  <c r="Z29"/>
  <c r="V28"/>
  <c r="V27"/>
  <c r="V26"/>
  <c r="Q28"/>
  <c r="Q27"/>
  <c r="Q26"/>
  <c r="L28"/>
  <c r="L27"/>
  <c r="L26"/>
  <c r="I29"/>
  <c r="J29"/>
  <c r="K29"/>
  <c r="G29"/>
  <c r="H29"/>
  <c r="G27"/>
  <c r="G28"/>
  <c r="G26"/>
  <c r="F27" i="23"/>
  <c r="G26"/>
  <c r="F26"/>
  <c r="AD29" i="9"/>
  <c r="D7" i="24"/>
  <c r="C9"/>
  <c r="G108" i="20"/>
  <c r="D106"/>
  <c r="C101" i="14"/>
  <c r="C96"/>
  <c r="C36" i="19"/>
  <c r="C108" i="20"/>
  <c r="D105"/>
  <c r="D107"/>
  <c r="E105"/>
  <c r="C105"/>
  <c r="C106"/>
  <c r="AB26" i="9"/>
  <c r="C105" i="14"/>
  <c r="C108"/>
  <c r="J15" i="22"/>
  <c r="I15"/>
  <c r="G15"/>
  <c r="H15"/>
  <c r="E15"/>
  <c r="D15"/>
  <c r="C15"/>
  <c r="M39" i="9"/>
  <c r="M42"/>
  <c r="M40"/>
  <c r="M41"/>
  <c r="E42"/>
  <c r="G42"/>
  <c r="I42"/>
  <c r="K42"/>
  <c r="O42"/>
  <c r="Q42"/>
  <c r="S42"/>
  <c r="C58" i="18"/>
  <c r="C121" i="14"/>
  <c r="D23" i="26"/>
  <c r="E23"/>
  <c r="G23"/>
  <c r="H23"/>
  <c r="I23"/>
  <c r="J23"/>
  <c r="C23"/>
  <c r="D20"/>
  <c r="E20"/>
  <c r="G20"/>
  <c r="F20"/>
  <c r="H20"/>
  <c r="I20"/>
  <c r="J20"/>
  <c r="C20"/>
  <c r="F18"/>
  <c r="D17"/>
  <c r="E17"/>
  <c r="G17"/>
  <c r="H17"/>
  <c r="F17"/>
  <c r="I17"/>
  <c r="J17"/>
  <c r="C17"/>
  <c r="D14"/>
  <c r="E14"/>
  <c r="G14"/>
  <c r="H14"/>
  <c r="F14"/>
  <c r="I14"/>
  <c r="J14"/>
  <c r="C14"/>
  <c r="H10"/>
  <c r="I10"/>
  <c r="J10"/>
  <c r="G10"/>
  <c r="F10"/>
  <c r="D10"/>
  <c r="E10"/>
  <c r="C10"/>
  <c r="F24"/>
  <c r="F21"/>
  <c r="F15"/>
  <c r="F11"/>
  <c r="F9"/>
  <c r="J8"/>
  <c r="I8"/>
  <c r="H8"/>
  <c r="F8"/>
  <c r="G8"/>
  <c r="E8"/>
  <c r="D8"/>
  <c r="C8"/>
  <c r="F8" i="25"/>
  <c r="F9"/>
  <c r="F10"/>
  <c r="F11"/>
  <c r="F12"/>
  <c r="F13"/>
  <c r="F14"/>
  <c r="F15"/>
  <c r="D7"/>
  <c r="E7"/>
  <c r="G7"/>
  <c r="F7"/>
  <c r="H7"/>
  <c r="I7"/>
  <c r="J7"/>
  <c r="C7"/>
  <c r="D93" i="14"/>
  <c r="E93"/>
  <c r="G42" i="18"/>
  <c r="D42"/>
  <c r="E42"/>
  <c r="H42"/>
  <c r="I42"/>
  <c r="J42"/>
  <c r="C42"/>
  <c r="C9" i="21"/>
  <c r="F11"/>
  <c r="L10" i="10"/>
  <c r="N10"/>
  <c r="AC16" i="9"/>
  <c r="W17"/>
  <c r="AC17"/>
  <c r="Q17"/>
  <c r="Z16"/>
  <c r="T17"/>
  <c r="AC7"/>
  <c r="V8"/>
  <c r="AC8"/>
  <c r="N8"/>
  <c r="Z7"/>
  <c r="R8"/>
  <c r="Z8"/>
  <c r="K44" i="10"/>
  <c r="G115" i="14"/>
  <c r="H115"/>
  <c r="I115"/>
  <c r="J115"/>
  <c r="G111"/>
  <c r="H111"/>
  <c r="I111"/>
  <c r="J111"/>
  <c r="C115"/>
  <c r="D115"/>
  <c r="E115"/>
  <c r="C111"/>
  <c r="D111"/>
  <c r="E111"/>
  <c r="F116"/>
  <c r="F117"/>
  <c r="F118"/>
  <c r="F115"/>
  <c r="F112"/>
  <c r="F113"/>
  <c r="F114"/>
  <c r="D59" i="10"/>
  <c r="M59"/>
  <c r="G59"/>
  <c r="J59"/>
  <c r="M56"/>
  <c r="M53"/>
  <c r="M50"/>
  <c r="M35"/>
  <c r="J35"/>
  <c r="G35"/>
  <c r="D35"/>
  <c r="E127" i="14"/>
  <c r="C124"/>
  <c r="C93"/>
  <c r="D80"/>
  <c r="F67" i="18"/>
  <c r="F36"/>
  <c r="C76" i="14"/>
  <c r="C40" i="19"/>
  <c r="C9"/>
  <c r="H9"/>
  <c r="I9"/>
  <c r="J9"/>
  <c r="G9"/>
  <c r="D9"/>
  <c r="E9"/>
  <c r="J51" i="14"/>
  <c r="J56"/>
  <c r="J65"/>
  <c r="J70"/>
  <c r="J89"/>
  <c r="J58"/>
  <c r="H87" i="20"/>
  <c r="I87"/>
  <c r="J87"/>
  <c r="G87"/>
  <c r="H86"/>
  <c r="I86"/>
  <c r="J86"/>
  <c r="H85"/>
  <c r="I85"/>
  <c r="J85"/>
  <c r="H84"/>
  <c r="I84"/>
  <c r="J84"/>
  <c r="F11" i="19"/>
  <c r="F12"/>
  <c r="F14"/>
  <c r="F15"/>
  <c r="F16"/>
  <c r="F13"/>
  <c r="F10"/>
  <c r="B58" i="14"/>
  <c r="C92"/>
  <c r="Z17" i="9"/>
  <c r="F23" i="26"/>
  <c r="E126" i="14"/>
  <c r="E92"/>
  <c r="E128"/>
  <c r="C120"/>
  <c r="J105" i="20"/>
  <c r="C107"/>
  <c r="C83" i="14"/>
  <c r="F9" i="19"/>
  <c r="AB29" i="9"/>
  <c r="AA26"/>
  <c r="D108" i="20"/>
  <c r="G106"/>
  <c r="H106"/>
  <c r="H83" i="18"/>
  <c r="H105" i="20"/>
  <c r="D22" i="10"/>
  <c r="J83" i="18"/>
  <c r="G105" i="20"/>
  <c r="J108"/>
  <c r="H23" i="23"/>
  <c r="J23"/>
  <c r="E125" i="14"/>
  <c r="E106" i="20"/>
  <c r="E107"/>
  <c r="I108"/>
  <c r="H108"/>
  <c r="F7" i="24"/>
  <c r="D125" i="14"/>
  <c r="C75"/>
  <c r="G83" i="18"/>
  <c r="E81"/>
  <c r="G81"/>
  <c r="E108" i="20"/>
  <c r="C23" i="23"/>
  <c r="I23"/>
  <c r="C82" i="14"/>
  <c r="D23" i="23"/>
  <c r="E23"/>
  <c r="G23"/>
  <c r="F23"/>
  <c r="AC29" i="9"/>
  <c r="F8" i="18"/>
  <c r="C80"/>
  <c r="I83"/>
  <c r="H81"/>
  <c r="E83"/>
  <c r="C109" i="14"/>
  <c r="D82" i="18"/>
  <c r="D68"/>
  <c r="C125" i="14"/>
  <c r="N22" i="10"/>
  <c r="F83" i="18"/>
  <c r="E95" i="20"/>
  <c r="F39"/>
  <c r="E79"/>
  <c r="E96"/>
  <c r="I79"/>
  <c r="I96"/>
  <c r="D79"/>
  <c r="J79"/>
  <c r="J96"/>
  <c r="D96"/>
  <c r="J107"/>
  <c r="J80" i="18"/>
  <c r="I107" i="20"/>
  <c r="I105"/>
  <c r="F91"/>
  <c r="F105"/>
  <c r="I106"/>
  <c r="F81" i="18"/>
  <c r="F95" i="20"/>
  <c r="G80" i="18"/>
  <c r="F80"/>
  <c r="G79" i="20"/>
  <c r="G96"/>
  <c r="G107"/>
  <c r="F78"/>
  <c r="J112"/>
  <c r="I112"/>
  <c r="F17"/>
  <c r="C19" i="19"/>
  <c r="E109" i="14"/>
  <c r="AA29" i="9"/>
  <c r="D109" i="14"/>
  <c r="D92"/>
  <c r="C79" i="20"/>
  <c r="C96"/>
  <c r="H107"/>
  <c r="F111" i="14"/>
  <c r="E82" i="18"/>
  <c r="F20"/>
  <c r="F82"/>
  <c r="I82"/>
  <c r="I70" i="20"/>
  <c r="I75"/>
  <c r="F106"/>
  <c r="J82" i="18"/>
  <c r="I80"/>
  <c r="H82"/>
  <c r="H80"/>
  <c r="G82"/>
  <c r="F107" i="20"/>
  <c r="C90" i="14"/>
  <c r="C89"/>
  <c r="H112" i="20"/>
  <c r="F18"/>
  <c r="C81" i="18"/>
  <c r="F9" i="3"/>
  <c r="L30" i="9"/>
  <c r="G30"/>
  <c r="V30"/>
  <c r="Q30"/>
  <c r="G112" i="20"/>
  <c r="C74" i="14"/>
  <c r="C43" i="19"/>
  <c r="C77" i="14"/>
  <c r="C91"/>
  <c r="F18" i="18"/>
  <c r="F125" i="14"/>
  <c r="G77"/>
  <c r="F79" i="20"/>
  <c r="F96"/>
  <c r="AA30" i="9"/>
  <c r="C82" i="18"/>
  <c r="F41"/>
  <c r="E91" i="14"/>
  <c r="E90"/>
  <c r="E89"/>
  <c r="F59" i="20"/>
  <c r="D91" i="14"/>
  <c r="D90"/>
  <c r="D89"/>
  <c r="C81"/>
  <c r="C85"/>
  <c r="C100"/>
  <c r="C68" i="18"/>
  <c r="G89" i="14"/>
  <c r="F108"/>
  <c r="F8" i="19"/>
  <c r="F75" i="20"/>
  <c r="F17" i="19"/>
  <c r="F70" i="20"/>
  <c r="F82"/>
  <c r="F93" i="14"/>
  <c r="F65" i="18"/>
  <c r="I89" i="14"/>
  <c r="H89"/>
  <c r="F90"/>
  <c r="F89"/>
  <c r="F91"/>
  <c r="G66" i="18"/>
  <c r="G68"/>
  <c r="H66"/>
  <c r="H68"/>
  <c r="I66"/>
  <c r="I68"/>
  <c r="J66"/>
  <c r="J68"/>
  <c r="F109" i="14"/>
  <c r="I17" i="19"/>
  <c r="J8"/>
  <c r="J17"/>
  <c r="F68" i="18"/>
</calcChain>
</file>

<file path=xl/sharedStrings.xml><?xml version="1.0" encoding="utf-8"?>
<sst xmlns="http://schemas.openxmlformats.org/spreadsheetml/2006/main" count="1435" uniqueCount="546">
  <si>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</si>
  <si>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</si>
  <si>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</si>
  <si>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</si>
  <si>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</si>
  <si>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</si>
  <si>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</si>
  <si>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</si>
  <si>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</si>
  <si>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</si>
  <si>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</si>
  <si>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</si>
  <si>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</si>
  <si>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</si>
  <si>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</si>
  <si>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</si>
  <si>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</si>
  <si>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</si>
  <si>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</si>
  <si>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</si>
  <si>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</si>
  <si>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</si>
  <si>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</si>
  <si>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</si>
  <si>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</si>
  <si>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</si>
  <si>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</si>
  <si>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</si>
  <si>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</si>
  <si>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</si>
  <si>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</si>
  <si>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</si>
  <si>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</si>
  <si>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</si>
  <si>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</si>
  <si>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</si>
  <si>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</si>
  <si>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</si>
  <si>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</si>
  <si>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</si>
  <si>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</si>
  <si>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</si>
  <si>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</si>
  <si>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</si>
  <si>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</si>
  <si>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</si>
  <si>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</si>
  <si>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</si>
  <si>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</si>
  <si>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</si>
  <si>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</si>
  <si>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</si>
  <si>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</si>
  <si>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</si>
  <si>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</si>
  <si>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</si>
  <si>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</si>
  <si>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</si>
  <si>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</si>
  <si>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</si>
  <si>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</si>
  <si>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</si>
  <si>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</si>
  <si>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ІV 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</si>
  <si>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</si>
  <si>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</si>
  <si>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</si>
  <si>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</si>
  <si>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</si>
  <si>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</si>
  <si>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</si>
  <si>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</si>
  <si>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</si>
  <si>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</si>
  <si>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</si>
  <si>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</si>
  <si>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Заборгованість на останню дату</t>
  </si>
  <si>
    <t>Бюджетне фінансування</t>
  </si>
  <si>
    <t>інші платежі (розшифрувати)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</si>
  <si>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</si>
  <si>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</si>
  <si>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</si>
  <si>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</si>
  <si>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</si>
  <si>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 xml:space="preserve">         (ініціали, прізвище)    </t>
  </si>
  <si>
    <t>у тому числі: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</si>
  <si>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</si>
  <si>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</si>
  <si>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</si>
  <si>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</si>
  <si>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</si>
  <si>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</si>
  <si>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</si>
  <si>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</si>
  <si>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</si>
  <si>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</si>
  <si>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</si>
  <si>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</si>
  <si>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</si>
  <si>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</si>
  <si>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</si>
  <si>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</si>
  <si>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</si>
  <si>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</si>
  <si>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 xml:space="preserve">ЗАТВЕРДЖЕНО  </t>
  </si>
  <si>
    <t>за КОАТУУ</t>
  </si>
  <si>
    <t>за КОПФГ</t>
  </si>
  <si>
    <t xml:space="preserve">за ЄДРПОУ </t>
  </si>
  <si>
    <t>(найменування підприємства)</t>
  </si>
  <si>
    <t>Рік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</si>
  <si>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</si>
  <si>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</si>
  <si>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</si>
  <si>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</si>
  <si>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</si>
  <si>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</si>
  <si>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</si>
  <si>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</si>
  <si>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</si>
  <si>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</si>
  <si>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</si>
  <si>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</si>
  <si>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</si>
  <si>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</si>
  <si>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</si>
  <si>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</si>
  <si>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</si>
  <si>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</si>
  <si>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</si>
  <si>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</si>
  <si>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</si>
  <si>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</si>
  <si>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</si>
  <si>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</si>
  <si>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</si>
  <si>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</si>
  <si>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</si>
  <si>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</si>
  <si>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</si>
  <si>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</si>
  <si>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</si>
  <si>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</si>
  <si>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</si>
  <si>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</si>
  <si>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</si>
  <si>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</si>
  <si>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витрати на оренду службових автомобілів</t>
  </si>
  <si>
    <t>Загальна кошторисна вартість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</si>
  <si>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</si>
  <si>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</si>
  <si>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</si>
  <si>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</si>
  <si>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</si>
  <si>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курсові різниці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</si>
  <si>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</si>
  <si>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</si>
  <si>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</si>
  <si>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</si>
  <si>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</si>
  <si>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</si>
  <si>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Пояснення та обґрунтування до запланованого рівня доходів/витрат</t>
  </si>
  <si>
    <t>Елементи операційних витрат</t>
  </si>
  <si>
    <t>Найменування об’єкта</t>
  </si>
  <si>
    <t>_________________________</t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</si>
  <si>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</si>
  <si>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</si>
  <si>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</si>
  <si>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</si>
  <si>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</si>
  <si>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</si>
  <si>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</si>
  <si>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</si>
  <si>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</si>
  <si>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</si>
  <si>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</si>
  <si>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</si>
  <si>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</si>
  <si>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адміністративно-управлінський персонал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</si>
  <si>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</si>
  <si>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</si>
  <si>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</si>
  <si>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</si>
  <si>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Власні кошти (розшифрувати)</t>
  </si>
  <si>
    <t>Валовий прибуток/збиток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</si>
  <si>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</si>
  <si>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</si>
  <si>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</si>
  <si>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</si>
  <si>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</si>
  <si>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</si>
  <si>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</si>
  <si>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</si>
  <si>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 xml:space="preserve">               (підпис)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</si>
  <si>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</si>
  <si>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</si>
  <si>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</si>
  <si>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</si>
  <si>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</si>
  <si>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</si>
  <si>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</si>
  <si>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</si>
  <si>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</si>
  <si>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</si>
  <si>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</si>
  <si>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</si>
  <si>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</si>
  <si>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</si>
  <si>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</si>
  <si>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</si>
  <si>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</si>
  <si>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</si>
  <si>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</si>
  <si>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</si>
  <si>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</si>
  <si>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</si>
  <si>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</si>
  <si>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</si>
  <si>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</si>
  <si>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</si>
  <si>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</si>
  <si>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</si>
  <si>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</si>
  <si>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</si>
  <si>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</si>
  <si>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</si>
  <si>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</si>
  <si>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</si>
  <si>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</si>
  <si>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</si>
  <si>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</si>
  <si>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</si>
  <si>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</si>
  <si>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</si>
  <si>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</si>
  <si>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</si>
  <si>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</si>
  <si>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</si>
  <si>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</si>
  <si>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</si>
  <si>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</si>
  <si>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</si>
  <si>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</si>
  <si>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</si>
  <si>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</si>
  <si>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</si>
  <si>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</si>
  <si>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</si>
  <si>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</si>
  <si>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</si>
  <si>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</si>
  <si>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Інші операційні доходи, усього, у тому числі:</t>
  </si>
  <si>
    <t>нетипові операційні доходи (розшифрувати)</t>
  </si>
  <si>
    <t>нетипові операційні витрати  (розшифрувати)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</si>
  <si>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</si>
  <si>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</si>
  <si>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</si>
  <si>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</si>
  <si>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</si>
  <si>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</si>
  <si>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</si>
  <si>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</si>
  <si>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</si>
  <si>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</si>
  <si>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</si>
  <si>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</si>
  <si>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</si>
  <si>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</si>
  <si>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Повернення коштів до бюджету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</si>
  <si>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</si>
  <si>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</si>
  <si>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</si>
  <si>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</si>
  <si>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</si>
  <si>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</si>
  <si>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 xml:space="preserve">Видатки грошових коштів від фінансової діяльності </t>
  </si>
  <si>
    <t>Витрачання на викуп власних акцій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</si>
  <si>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</si>
  <si>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</si>
  <si>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</si>
  <si>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</si>
  <si>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</si>
  <si>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</si>
  <si>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</si>
  <si>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</si>
  <si>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</si>
  <si>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Документ, яким затверджений титул будови,
із зазначенням органу, який його погодив</t>
  </si>
  <si>
    <t>ІІІ. Рух грошових коштів (за прямим методом)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</si>
  <si>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</si>
  <si>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</si>
  <si>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</si>
  <si>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інші податки та збори (розшифрувати)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</si>
  <si>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</si>
  <si>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</si>
  <si>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</si>
  <si>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</si>
  <si>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</si>
  <si>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</si>
  <si>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орендна плата</t>
  </si>
  <si>
    <t>Чистий фінансовий результат</t>
  </si>
  <si>
    <t>Чистий фінансовий результат, у тому числі:</t>
  </si>
  <si>
    <t>М. П. (посада, П.І.Б., дата, підпис)</t>
  </si>
  <si>
    <t>Одиниця виміру, тис. грн</t>
  </si>
  <si>
    <t xml:space="preserve">Прибуток </t>
  </si>
  <si>
    <t>Збиток</t>
  </si>
  <si>
    <t>рентна плата за користування надрами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</si>
  <si>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</si>
  <si>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</si>
  <si>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</si>
  <si>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</si>
  <si>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</si>
  <si>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</si>
  <si>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</si>
  <si>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</si>
  <si>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</si>
  <si>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</si>
  <si>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</si>
  <si>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</si>
  <si>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</si>
  <si>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</si>
  <si>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</si>
  <si>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</si>
  <si>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</si>
  <si>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</si>
  <si>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</si>
  <si>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</si>
  <si>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</si>
  <si>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</si>
  <si>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</si>
  <si>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</si>
  <si>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</si>
  <si>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</si>
  <si>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{Додаток 1 в редакції Наказу Міністерства економічного розвитку і торгівлі № 1394 від 03.11.2015}</t>
  </si>
  <si>
    <t xml:space="preserve">Місце знаходження  </t>
  </si>
  <si>
    <t>РОЗГЛЯНУТО</t>
  </si>
  <si>
    <t>ПОГОДЖЕНО:</t>
  </si>
  <si>
    <t xml:space="preserve">    </t>
  </si>
  <si>
    <t>(директор галузевого департаменту  міської ради)</t>
  </si>
  <si>
    <t>Первісна балансова вартість введених потужностей на початок планового року (зазначити рік)</t>
  </si>
  <si>
    <t>Незавершене будівництво на початок планового року (зазначити рік)</t>
  </si>
  <si>
    <t xml:space="preserve">у тому числі за кварталами </t>
  </si>
  <si>
    <t>(тис.грн.)</t>
  </si>
  <si>
    <t>Поповнення статутного капіталу підприємства</t>
  </si>
  <si>
    <t>поповнення обігових коштів підприємства (розшифрувати)</t>
  </si>
  <si>
    <t xml:space="preserve">Направлення коштів на: </t>
  </si>
  <si>
    <t>придбання на оновлення необоротних активів (розшифрувати)</t>
  </si>
  <si>
    <t xml:space="preserve">Усього виплат 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</si>
  <si>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</si>
  <si>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</si>
  <si>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Усього пасиви</t>
  </si>
  <si>
    <t>Контроль</t>
  </si>
  <si>
    <t xml:space="preserve">      2. Інформація про бізнес підприємства (код рядка 1000 фінансового плану)</t>
  </si>
  <si>
    <t xml:space="preserve">      3. Діючі фінансові зобов'язання підприємства</t>
  </si>
  <si>
    <t xml:space="preserve">      4. Інформація щодо отримання та повернення залучених коштів</t>
  </si>
  <si>
    <t>5. Витрати, пов'язані з використанням власних службових автомобілів (у складі адміністративних витрат, рядок 1031)</t>
  </si>
  <si>
    <t>6. Витрати на оренду службових автомобілів (у складі адміністративних витрат, рядок 1032)</t>
  </si>
  <si>
    <t>8. Капітальне будівництво (рядок 4010 таблиці 4)</t>
  </si>
  <si>
    <t>Таблиця 6</t>
  </si>
  <si>
    <t>Продовження Таблиці 6</t>
  </si>
  <si>
    <t>Таблиця 7</t>
  </si>
  <si>
    <t>Таблиця 5</t>
  </si>
  <si>
    <t>Таблиця 4</t>
  </si>
  <si>
    <t>Таблиця 3</t>
  </si>
  <si>
    <t>Таблиця 2</t>
  </si>
  <si>
    <t>Таблиця 1</t>
  </si>
  <si>
    <r>
      <t xml:space="preserve">Середня кількість працівників </t>
    </r>
    <r>
      <rPr>
        <sz val="16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rFont val="Times New Roman"/>
        <family val="1"/>
        <charset val="204"/>
      </rPr>
      <t>, у тому числі:</t>
    </r>
  </si>
  <si>
    <t>Директор КП</t>
  </si>
  <si>
    <t>Усього нараховано виплат</t>
  </si>
  <si>
    <t>Матеріальні витрати</t>
  </si>
  <si>
    <t xml:space="preserve">(ініціали, прізвище)    </t>
  </si>
  <si>
    <t>(тис.грн)</t>
  </si>
  <si>
    <t>(тис. грн)</t>
  </si>
  <si>
    <t xml:space="preserve">Нраховані до сплати податки та збори до Державного бюджету України (податкові платежі) </t>
  </si>
  <si>
    <t>Нараховані до сплати податки та збори до місцевих бюджетів (податкові платежі)</t>
  </si>
  <si>
    <t>Нараховані до сплати інші податки, збори та платежі</t>
  </si>
  <si>
    <t>у тому числі за основними видами діяльності  (розшифрувати)</t>
  </si>
  <si>
    <t xml:space="preserve"> (посада)</t>
  </si>
  <si>
    <t>Нараховані до сплати податки, збори та інші обов'язкові платежі</t>
  </si>
  <si>
    <t>Нараховані до сплати податки та збори до Державного бюджету України (податкові платежі), усього, у тому числі:</t>
  </si>
  <si>
    <t>військовий збір</t>
  </si>
  <si>
    <t>Нараховані до сплати податки та збори до місцевих бюджетів (податкові платежі), усього, у тому числі:</t>
  </si>
  <si>
    <t>Нараховані до сплати інші податки, збори та платежі, усього, у тому числі:</t>
  </si>
  <si>
    <r>
      <t>Інші надходження (розшифрувати)</t>
    </r>
    <r>
      <rPr>
        <i/>
        <sz val="16"/>
        <rFont val="Times New Roman"/>
        <family val="1"/>
        <charset val="204"/>
      </rPr>
      <t xml:space="preserve"> </t>
    </r>
  </si>
  <si>
    <t xml:space="preserve">акцизний податок </t>
  </si>
  <si>
    <t xml:space="preserve">єдиний внесок на загальнообов'язкове державне соціальне страхування    </t>
  </si>
  <si>
    <t>Надходження від отримання субсидій, дотацій</t>
  </si>
  <si>
    <t>Надходження від повернення авансів</t>
  </si>
  <si>
    <t>Надходження від відсотків за залишками коштів на поточних рахунках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</si>
  <si>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</si>
  <si>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</si>
  <si>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Витрачання на придбання необоротних активів, у тому числі:</t>
  </si>
  <si>
    <t>капітальне будівництво (розшифрувати)</t>
  </si>
  <si>
    <t>модернізація, модифікація (добудова, дообладнання, реконструкція) основних засобів (розшифрувати)</t>
  </si>
  <si>
    <t>капітальний ремонт (розшифрувати)</t>
  </si>
  <si>
    <t>Надходження від отримання позик/кредитів/облігацій/векселів</t>
  </si>
  <si>
    <t>Витрачання на сплату дивідендів</t>
  </si>
  <si>
    <t>Витрачання на сплату відсотків за користування позиковим капіталом</t>
  </si>
  <si>
    <t>Залишок коштів на початок року</t>
  </si>
  <si>
    <t>Залишок коштів на кінець року</t>
  </si>
  <si>
    <t>(тис. грн) без ПДВ</t>
  </si>
  <si>
    <t>Витрати на паливо (опалення)</t>
  </si>
  <si>
    <t>1048/1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</si>
  <si>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</si>
  <si>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 xml:space="preserve">Найменування видів діяльності </t>
  </si>
  <si>
    <r>
      <t>Директор КП</t>
    </r>
    <r>
      <rPr>
        <u/>
        <sz val="16"/>
        <rFont val="Times New Roman"/>
        <family val="1"/>
        <charset val="204"/>
      </rPr>
      <t xml:space="preserve"> </t>
    </r>
  </si>
  <si>
    <t>VІІ. Розподіл коштів, отриманих з  бюджету на поповнення Статутного капіталу</t>
  </si>
  <si>
    <t>Надходження коштів з  бюджету</t>
  </si>
  <si>
    <t xml:space="preserve"> Директор КП</t>
  </si>
  <si>
    <t>Рентабельність власного капіталу
(чистий фінансовий результат, рядок 1200 / власний капітал, рядок 6030) х 100, %</t>
  </si>
  <si>
    <t>Коефіцієнт відношення боргу до EBITDA
(довгострокові зобов'язання, рядок 6040 + поточні зобов'язання, рядок 6050) / EBITDA, рядок 1310</t>
  </si>
  <si>
    <t>Коефіцієнт фінансової стійкості
(власний капітал, рядок 6030 / (довгострокові зобов'язання, рядок 6040 + поточні зобов'язання, рядок 6050))</t>
  </si>
  <si>
    <t>Коефіцієнт поточної ліквідності (покриття)
(оборотні активи, рядок 6010 / поточні зобов'язання, рядок 6050)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</si>
  <si>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</si>
  <si>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тис. грн</t>
  </si>
  <si>
    <t>Інші адміністративні витрати, усього, у тому числі:</t>
  </si>
  <si>
    <t xml:space="preserve">                   (підпис)</t>
  </si>
  <si>
    <t>Собівартість реалізованої продукції (товарів, робіт, послуг)
Інші витрати, всього, у тому числі:</t>
  </si>
  <si>
    <t>Інші операційні витрати,  усього, у тому числі:</t>
  </si>
  <si>
    <t>Надходження грошових коштів від операційної діяльності</t>
  </si>
  <si>
    <t>Поповнення статутного капіталу підприємства, усього, у тому числі:</t>
  </si>
  <si>
    <t xml:space="preserve">придбання на оновлення необоротних активів </t>
  </si>
  <si>
    <t>поповнення обігових коштів підприємства</t>
  </si>
  <si>
    <t>Інші витрати на збут, усього, у тому числі:</t>
  </si>
  <si>
    <t>Цільове фінансуванн, усього, у тому числі:</t>
  </si>
  <si>
    <t>Інші надходження, усього, у тому числі:</t>
  </si>
  <si>
    <t>Інші платежі, усього, у тому числі:</t>
  </si>
  <si>
    <t>капітальне будівництво, усього, у тому числі:</t>
  </si>
  <si>
    <t xml:space="preserve">модернізація, модифікація (добудова, дообладнання, реконструкція) основних засобів, усього, у тому числі: </t>
  </si>
  <si>
    <t xml:space="preserve">капітальний ремонт, усього, у тому числі: </t>
  </si>
  <si>
    <t>Інші витрати, у сього, у тому числі:</t>
  </si>
  <si>
    <t>Витрачання на погашення позик/кредитів/облігацій/векселів</t>
  </si>
  <si>
    <t>Інші фонди, усього, у тому числі:</t>
  </si>
  <si>
    <t>Інші цілі, усього, у тому числі:</t>
  </si>
  <si>
    <t>Нараховані до сплати податки та збори до Державного бюджету України (податкові платежі)</t>
  </si>
  <si>
    <t>інші податки та збори, усього, у тому числі:</t>
  </si>
  <si>
    <t>інші податки, збори та платежі, усього, у тому числі:</t>
  </si>
  <si>
    <t>Погашення податкового боргу</t>
  </si>
  <si>
    <t>інші (штрафи, пені, неустойки),  усього, у тому числі:</t>
  </si>
  <si>
    <t xml:space="preserve">Суб'єкт управління   </t>
  </si>
  <si>
    <t>Розшифровка до Таблиці 1 "Формування фінансових результатів"</t>
  </si>
  <si>
    <t>Розшифровка до Таблиці 2 "Розрахунки з бюджетом"</t>
  </si>
  <si>
    <t>Розшифровка до Таблиці 3 "Рух грошових коштів (за прямим методом)"</t>
  </si>
  <si>
    <t>Розшифровка до Таблиці 4 "Капітальні інвестиції"</t>
  </si>
  <si>
    <t>Розшифровка до Таблиці 7 "Розподіл коштів, отриманих з  бюджету на поповнення Статутного капіталу"</t>
  </si>
  <si>
    <t>придбання (виготовлення) основних засобів,  усього, у тому числі:</t>
  </si>
  <si>
    <r>
      <t xml:space="preserve">Середня кількість працівників </t>
    </r>
    <r>
      <rPr>
        <sz val="16"/>
        <color indexed="8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6"/>
        <color indexed="8"/>
        <rFont val="Times New Roman"/>
        <family val="1"/>
        <charset val="204"/>
      </rPr>
      <t>, у тому числі:</t>
    </r>
  </si>
  <si>
    <t>до рішення виконавчого комітету міської ради</t>
  </si>
  <si>
    <t>від ___________________________№___________</t>
  </si>
  <si>
    <t>Директор департаменту економіки і інвестицій міської ради</t>
  </si>
  <si>
    <t xml:space="preserve"> (ініціали, прізвище)    </t>
  </si>
  <si>
    <t>КП Радіокомпанія "Місто над Бугом"</t>
  </si>
  <si>
    <t>комунальне підприємство</t>
  </si>
  <si>
    <t>м.Вінниця</t>
  </si>
  <si>
    <t>Вінницька міська рада</t>
  </si>
  <si>
    <t>діяльність у сфері радіомовлення</t>
  </si>
  <si>
    <t>60.10</t>
  </si>
  <si>
    <t>комунальна</t>
  </si>
  <si>
    <t>м.Вінниця, вул.Єрусалимка,8</t>
  </si>
  <si>
    <t>інші операційні доходи (фінансова підтримка з бюджету)</t>
  </si>
  <si>
    <t>Рекламні послуги</t>
  </si>
  <si>
    <t>КП Радівокомпанія "Місто над Бугом"</t>
  </si>
  <si>
    <t>Система безперебійного живлення</t>
  </si>
  <si>
    <t>послуги банку</t>
  </si>
  <si>
    <t>придбання малоцінних швидкозношуючих предметів (МШП)</t>
  </si>
  <si>
    <t>оренда обладнання</t>
  </si>
  <si>
    <t>експлуатаційні витрати</t>
  </si>
  <si>
    <t>Відеокамера</t>
  </si>
  <si>
    <t>розробка та створення нового сайту та мобільних додатків</t>
  </si>
  <si>
    <t>ноутбук</t>
  </si>
  <si>
    <t>відеостример</t>
  </si>
  <si>
    <t>студійні звукові монітори</t>
  </si>
  <si>
    <t>радіосистема</t>
  </si>
  <si>
    <t>Комплект професійного світла</t>
  </si>
  <si>
    <t xml:space="preserve">Відеокомутатор </t>
  </si>
  <si>
    <t>Медіплеєр (ФМ-приймач)</t>
  </si>
  <si>
    <t xml:space="preserve">Пристрій відеообробки </t>
  </si>
  <si>
    <t>Цільове фінансування  (кошти бюджету на фінансову підтримку)</t>
  </si>
  <si>
    <t>Інші надходження (кошти бюджету на капітальні інвестиції)</t>
  </si>
  <si>
    <t>комунальними підприємствами, що є власністю Вінницької міської територіальної громади до бюджету Вінницької міської ТГ</t>
  </si>
  <si>
    <t>відрахування частини чистого прибутку комунальними підприємствами, що є власністю Вінницької міської територіальної громади до бюджету Вінницької міської ТГ</t>
  </si>
  <si>
    <t>інші доходи (амортизація капітальних інвестицій)</t>
  </si>
  <si>
    <t>Директор депараменту у справах ЗМІ та зв'язку з громадськістю міської ради</t>
  </si>
  <si>
    <t>придбання (виготовлення) основних засобів (розшифрувати)</t>
  </si>
  <si>
    <t>придбання (створення) нематеріальних активів (розшифрувати)</t>
  </si>
  <si>
    <t>2025 рік</t>
  </si>
  <si>
    <t>Сервер зберігання данних</t>
  </si>
  <si>
    <t xml:space="preserve">Додаток </t>
  </si>
  <si>
    <t>Ігор ГОЛУБ</t>
  </si>
  <si>
    <t>Максим МАРТЬЯНОВ</t>
  </si>
  <si>
    <t>пдфо</t>
  </si>
  <si>
    <t>в/з</t>
  </si>
  <si>
    <t>з/п</t>
  </si>
  <si>
    <t>єсв</t>
  </si>
  <si>
    <t>Відеомонітор</t>
  </si>
  <si>
    <t>Наталія КОНОНЧУК</t>
  </si>
  <si>
    <t>Заступник міського голови</t>
  </si>
  <si>
    <t>Сергій ТИМОЩУК</t>
  </si>
  <si>
    <t xml:space="preserve">Факт минулого 2021 року </t>
  </si>
  <si>
    <t xml:space="preserve">Фінансовий план поточного 2022 року </t>
  </si>
  <si>
    <t xml:space="preserve">Очікуваний показник до кінця поточного 2022 року </t>
  </si>
  <si>
    <t xml:space="preserve">Плановий 2023 рік (усього) </t>
  </si>
  <si>
    <t>Факт минулого 2021 року</t>
  </si>
  <si>
    <t>послуги трансляції</t>
  </si>
  <si>
    <t>придбання предметів</t>
  </si>
  <si>
    <t>списання малоцінних швидкозношувальних предметів</t>
  </si>
  <si>
    <t>Комп'ютер</t>
  </si>
  <si>
    <t>Придбання передавачів, проект</t>
  </si>
  <si>
    <t xml:space="preserve"> Джерело безперебійного живлення KR3000-RM</t>
  </si>
  <si>
    <t xml:space="preserve">Плановий 2023 рік </t>
  </si>
  <si>
    <t xml:space="preserve">за минулий 2021 рік </t>
  </si>
  <si>
    <t xml:space="preserve">за плановий 2022 рік </t>
  </si>
  <si>
    <t>2026 рік</t>
  </si>
  <si>
    <t>Заборгованість за кредитами на початок 2023 року</t>
  </si>
  <si>
    <t>Заборгованість за кредитами на кінець 2023 року</t>
  </si>
  <si>
    <t>Антоніна ЛЕСЬ</t>
  </si>
  <si>
    <t>ФІНАНСОВИЙ ПЛАН КП Радіокомпанія "Місто над Бугом" 
на 2024 рік</t>
  </si>
  <si>
    <t xml:space="preserve">Факт минулого 2022 року </t>
  </si>
  <si>
    <t xml:space="preserve">Фінансовий план поточного 2023 року </t>
  </si>
  <si>
    <t xml:space="preserve">Очікуваний показник до кінця поточного 2023 року </t>
  </si>
  <si>
    <t xml:space="preserve">Плановий 2024 рік (усього) </t>
  </si>
  <si>
    <t xml:space="preserve">Факт
 минулого  2022 року </t>
  </si>
  <si>
    <t xml:space="preserve">Фінансовий план 
поточного 2023 року </t>
  </si>
  <si>
    <t xml:space="preserve">Плановий  
2024 рік </t>
  </si>
  <si>
    <t>2027 рік</t>
  </si>
  <si>
    <t>Факт минулого 2022 року</t>
  </si>
  <si>
    <t>Плановий 2024 рік (усього)</t>
  </si>
  <si>
    <t>Фактичний показник 
за минулий 2022 рік</t>
  </si>
  <si>
    <t>Плановий показник 
поточного 2023 року</t>
  </si>
  <si>
    <t>Фактичний показник 
за 9 місяців 2023 року</t>
  </si>
  <si>
    <t>Плановий 2024 рік</t>
  </si>
  <si>
    <t xml:space="preserve">Фінансовий план
поточного 2023 року </t>
  </si>
  <si>
    <t xml:space="preserve">Плановий 2024 рік </t>
  </si>
  <si>
    <t>Плановий 2024 рік до очікуваного на поточний 2023 рік, %</t>
  </si>
  <si>
    <t>Плановий 2024 рік до факту минулого 2022 року, %</t>
  </si>
  <si>
    <t>до фінансового плану на 2024 рік</t>
  </si>
  <si>
    <t xml:space="preserve">План поточного 2023 року </t>
  </si>
  <si>
    <t>Директор департаменту фінансів міської ради</t>
  </si>
  <si>
    <t>7. Джерела капітальних інвестицій у 2024 році</t>
  </si>
  <si>
    <t>Сервер зберігання даних</t>
  </si>
  <si>
    <t>Джерело безперебійного живлення KR3000-RM</t>
  </si>
  <si>
    <t xml:space="preserve">факт
минулого 2022 року </t>
  </si>
  <si>
    <t xml:space="preserve">фінансовий план
поточного 2023 року </t>
  </si>
  <si>
    <t>плановий 2024 рік</t>
  </si>
  <si>
    <t>Плановий 2024 рік до плану поточного 2023 року, %</t>
  </si>
  <si>
    <t xml:space="preserve">плановий 2024 рік </t>
  </si>
  <si>
    <t>Комплект радіопередавального  обладнання ФМ-мовлення  
(Передавач, підсилювач, антена, фідерна система, ДБЖ, монтаж)</t>
  </si>
  <si>
    <t xml:space="preserve">Фінансовий план поточного
 2023 року </t>
  </si>
</sst>
</file>

<file path=xl/styles.xml><?xml version="1.0" encoding="utf-8"?>
<styleSheet xmlns="http://schemas.openxmlformats.org/spreadsheetml/2006/main">
  <numFmts count="18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  <numFmt numFmtId="180" formatCode="_-* #,##0.0\ _₴_-;\-* #,##0.0\ _₴_-;_-* &quot;-&quot;?\ _₴_-;_-@_-"/>
    <numFmt numFmtId="181" formatCode="_-* #,##0.0\ _₽_-;\-* #,##0.0\ _₽_-;_-* &quot;-&quot;?\ _₽_-;_-@_-"/>
  </numFmts>
  <fonts count="9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Arial Cyr"/>
      <charset val="204"/>
    </font>
    <font>
      <b/>
      <u/>
      <sz val="14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 Cyr"/>
      <charset val="204"/>
    </font>
    <font>
      <i/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i/>
      <u/>
      <sz val="16"/>
      <color indexed="8"/>
      <name val="Times New Roman"/>
      <family val="1"/>
      <charset val="204"/>
    </font>
    <font>
      <b/>
      <u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2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0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0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9" borderId="0" applyNumberFormat="0" applyBorder="0" applyAlignment="0" applyProtection="0"/>
    <xf numFmtId="0" fontId="13" fillId="9" borderId="0" applyNumberFormat="0" applyBorder="0" applyAlignment="0" applyProtection="0"/>
    <xf numFmtId="0" fontId="31" fillId="10" borderId="0" applyNumberFormat="0" applyBorder="0" applyAlignment="0" applyProtection="0"/>
    <xf numFmtId="0" fontId="13" fillId="10" borderId="0" applyNumberFormat="0" applyBorder="0" applyAlignment="0" applyProtection="0"/>
    <xf numFmtId="0" fontId="31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4" fillId="3" borderId="0" applyNumberFormat="0" applyBorder="0" applyAlignment="0" applyProtection="0"/>
    <xf numFmtId="0" fontId="16" fillId="20" borderId="1" applyNumberFormat="0" applyAlignment="0" applyProtection="0"/>
    <xf numFmtId="0" fontId="21" fillId="21" borderId="2" applyNumberFormat="0" applyAlignment="0" applyProtection="0"/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32" fillId="0" borderId="3">
      <alignment horizontal="center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5" fillId="0" borderId="0" applyNumberFormat="0" applyFill="0" applyBorder="0" applyAlignment="0" applyProtection="0"/>
    <xf numFmtId="171" fontId="33" fillId="0" borderId="0" applyAlignment="0">
      <alignment wrapText="1"/>
    </xf>
    <xf numFmtId="0" fontId="28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5" fillId="22" borderId="7">
      <alignment horizontal="left" vertical="center"/>
      <protection locked="0"/>
    </xf>
    <xf numFmtId="49" fontId="35" fillId="22" borderId="7">
      <alignment horizontal="left" vertical="center"/>
    </xf>
    <xf numFmtId="4" fontId="35" fillId="22" borderId="7">
      <alignment horizontal="right" vertical="center"/>
      <protection locked="0"/>
    </xf>
    <xf numFmtId="4" fontId="35" fillId="22" borderId="7">
      <alignment horizontal="right" vertical="center"/>
    </xf>
    <xf numFmtId="4" fontId="36" fillId="22" borderId="7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9" fontId="32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2" fillId="22" borderId="3">
      <alignment horizontal="right" vertical="center"/>
      <protection locked="0"/>
    </xf>
    <xf numFmtId="4" fontId="32" fillId="22" borderId="3">
      <alignment horizontal="right" vertical="center"/>
      <protection locked="0"/>
    </xf>
    <xf numFmtId="4" fontId="32" fillId="22" borderId="3">
      <alignment horizontal="right" vertical="center"/>
    </xf>
    <xf numFmtId="4" fontId="32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" fontId="44" fillId="0" borderId="3">
      <alignment horizontal="right" vertical="center"/>
      <protection locked="0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" fontId="45" fillId="0" borderId="3">
      <alignment horizontal="right" vertical="center"/>
      <protection locked="0"/>
    </xf>
    <xf numFmtId="4" fontId="45" fillId="0" borderId="3">
      <alignment horizontal="right" vertical="center"/>
    </xf>
    <xf numFmtId="49" fontId="43" fillId="0" borderId="3">
      <alignment horizontal="left" vertical="center"/>
      <protection locked="0"/>
    </xf>
    <xf numFmtId="49" fontId="44" fillId="0" borderId="3">
      <alignment horizontal="left" vertical="center"/>
      <protection locked="0"/>
    </xf>
    <xf numFmtId="4" fontId="43" fillId="0" borderId="3">
      <alignment horizontal="right" vertical="center"/>
      <protection locked="0"/>
    </xf>
    <xf numFmtId="0" fontId="26" fillId="0" borderId="8" applyNumberFormat="0" applyFill="0" applyAlignment="0" applyProtection="0"/>
    <xf numFmtId="0" fontId="23" fillId="23" borderId="0" applyNumberFormat="0" applyBorder="0" applyAlignment="0" applyProtection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7" fillId="26" borderId="3">
      <alignment horizontal="right" vertical="center"/>
      <protection locked="0"/>
    </xf>
    <xf numFmtId="4" fontId="47" fillId="27" borderId="3">
      <alignment horizontal="right" vertical="center"/>
      <protection locked="0"/>
    </xf>
    <xf numFmtId="4" fontId="47" fillId="28" borderId="3">
      <alignment horizontal="right" vertical="center"/>
      <protection locked="0"/>
    </xf>
    <xf numFmtId="0" fontId="15" fillId="20" borderId="10" applyNumberFormat="0" applyAlignment="0" applyProtection="0"/>
    <xf numFmtId="49" fontId="32" fillId="0" borderId="3">
      <alignment horizontal="left" vertical="center" wrapText="1"/>
      <protection locked="0"/>
    </xf>
    <xf numFmtId="49" fontId="32" fillId="0" borderId="3">
      <alignment horizontal="left" vertical="center" wrapText="1"/>
      <protection locked="0"/>
    </xf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13" fillId="16" borderId="0" applyNumberFormat="0" applyBorder="0" applyAlignment="0" applyProtection="0"/>
    <xf numFmtId="0" fontId="31" fillId="17" borderId="0" applyNumberFormat="0" applyBorder="0" applyAlignment="0" applyProtection="0"/>
    <xf numFmtId="0" fontId="13" fillId="17" borderId="0" applyNumberFormat="0" applyBorder="0" applyAlignment="0" applyProtection="0"/>
    <xf numFmtId="0" fontId="31" fillId="18" borderId="0" applyNumberFormat="0" applyBorder="0" applyAlignment="0" applyProtection="0"/>
    <xf numFmtId="0" fontId="13" fillId="18" borderId="0" applyNumberFormat="0" applyBorder="0" applyAlignment="0" applyProtection="0"/>
    <xf numFmtId="0" fontId="31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13" fillId="14" borderId="0" applyNumberFormat="0" applyBorder="0" applyAlignment="0" applyProtection="0"/>
    <xf numFmtId="0" fontId="31" fillId="19" borderId="0" applyNumberFormat="0" applyBorder="0" applyAlignment="0" applyProtection="0"/>
    <xf numFmtId="0" fontId="13" fillId="19" borderId="0" applyNumberFormat="0" applyBorder="0" applyAlignment="0" applyProtection="0"/>
    <xf numFmtId="0" fontId="48" fillId="7" borderId="1" applyNumberFormat="0" applyAlignment="0" applyProtection="0"/>
    <xf numFmtId="0" fontId="14" fillId="7" borderId="1" applyNumberFormat="0" applyAlignment="0" applyProtection="0"/>
    <xf numFmtId="0" fontId="49" fillId="20" borderId="10" applyNumberFormat="0" applyAlignment="0" applyProtection="0"/>
    <xf numFmtId="0" fontId="15" fillId="20" borderId="10" applyNumberFormat="0" applyAlignment="0" applyProtection="0"/>
    <xf numFmtId="0" fontId="50" fillId="20" borderId="1" applyNumberFormat="0" applyAlignment="0" applyProtection="0"/>
    <xf numFmtId="0" fontId="16" fillId="20" borderId="1" applyNumberFormat="0" applyAlignment="0" applyProtection="0"/>
    <xf numFmtId="172" fontId="11" fillId="0" borderId="0" applyFont="0" applyFill="0" applyBorder="0" applyAlignment="0" applyProtection="0"/>
    <xf numFmtId="0" fontId="51" fillId="0" borderId="4" applyNumberFormat="0" applyFill="0" applyAlignment="0" applyProtection="0"/>
    <xf numFmtId="0" fontId="17" fillId="0" borderId="4" applyNumberFormat="0" applyFill="0" applyAlignment="0" applyProtection="0"/>
    <xf numFmtId="0" fontId="52" fillId="0" borderId="5" applyNumberFormat="0" applyFill="0" applyAlignment="0" applyProtection="0"/>
    <xf numFmtId="0" fontId="18" fillId="0" borderId="5" applyNumberFormat="0" applyFill="0" applyAlignment="0" applyProtection="0"/>
    <xf numFmtId="0" fontId="53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54" fillId="0" borderId="11" applyNumberFormat="0" applyFill="0" applyAlignment="0" applyProtection="0"/>
    <xf numFmtId="0" fontId="20" fillId="0" borderId="11" applyNumberFormat="0" applyFill="0" applyAlignment="0" applyProtection="0"/>
    <xf numFmtId="0" fontId="55" fillId="21" borderId="2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3" borderId="0" applyNumberFormat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" fillId="0" borderId="0"/>
    <xf numFmtId="0" fontId="96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7" fillId="3" borderId="0" applyNumberFormat="0" applyBorder="0" applyAlignment="0" applyProtection="0"/>
    <xf numFmtId="0" fontId="2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8" applyNumberFormat="0" applyFill="0" applyAlignment="0" applyProtection="0"/>
    <xf numFmtId="0" fontId="26" fillId="0" borderId="8" applyNumberFormat="0" applyFill="0" applyAlignment="0" applyProtection="0"/>
    <xf numFmtId="0" fontId="2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3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4" borderId="0" applyNumberFormat="0" applyBorder="0" applyAlignment="0" applyProtection="0"/>
    <xf numFmtId="0" fontId="28" fillId="4" borderId="0" applyNumberFormat="0" applyBorder="0" applyAlignment="0" applyProtection="0"/>
    <xf numFmtId="176" fontId="65" fillId="22" borderId="12" applyFill="0" applyBorder="0">
      <alignment horizontal="center" vertical="center" wrapText="1"/>
      <protection locked="0"/>
    </xf>
    <xf numFmtId="171" fontId="66" fillId="0" borderId="0">
      <alignment wrapText="1"/>
    </xf>
    <xf numFmtId="171" fontId="33" fillId="0" borderId="0">
      <alignment wrapText="1"/>
    </xf>
  </cellStyleXfs>
  <cellXfs count="642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170" fontId="5" fillId="0" borderId="0" xfId="0" applyNumberFormat="1" applyFont="1" applyFill="1" applyAlignment="1">
      <alignment vertical="center"/>
    </xf>
    <xf numFmtId="0" fontId="10" fillId="0" borderId="0" xfId="0" applyFont="1" applyFill="1"/>
    <xf numFmtId="0" fontId="5" fillId="0" borderId="3" xfId="236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4" fillId="0" borderId="3" xfId="236" applyFont="1" applyFill="1" applyBorder="1" applyAlignment="1">
      <alignment horizontal="left" vertical="center"/>
    </xf>
    <xf numFmtId="0" fontId="5" fillId="0" borderId="0" xfId="0" applyFont="1" applyFill="1"/>
    <xf numFmtId="0" fontId="5" fillId="0" borderId="3" xfId="236" applyNumberFormat="1" applyFont="1" applyFill="1" applyBorder="1" applyAlignment="1">
      <alignment horizontal="left" vertical="center" wrapText="1"/>
    </xf>
    <xf numFmtId="0" fontId="5" fillId="0" borderId="3" xfId="236" applyNumberFormat="1" applyFont="1" applyFill="1" applyBorder="1" applyAlignment="1">
      <alignment horizontal="left" vertical="top" wrapText="1"/>
    </xf>
    <xf numFmtId="0" fontId="5" fillId="22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22" borderId="0" xfId="0" applyFont="1" applyFill="1" applyAlignment="1">
      <alignment horizontal="left" vertical="center"/>
    </xf>
    <xf numFmtId="0" fontId="5" fillId="22" borderId="3" xfId="0" applyFont="1" applyFill="1" applyBorder="1" applyAlignment="1">
      <alignment horizontal="center" vertical="center" wrapText="1"/>
    </xf>
    <xf numFmtId="0" fontId="5" fillId="22" borderId="0" xfId="0" quotePrefix="1" applyFont="1" applyFill="1" applyBorder="1" applyAlignment="1">
      <alignment horizontal="center" vertical="center"/>
    </xf>
    <xf numFmtId="170" fontId="6" fillId="22" borderId="0" xfId="0" applyNumberFormat="1" applyFont="1" applyFill="1" applyBorder="1" applyAlignment="1">
      <alignment vertical="center"/>
    </xf>
    <xf numFmtId="0" fontId="5" fillId="22" borderId="3" xfId="0" quotePrefix="1" applyNumberFormat="1" applyFont="1" applyFill="1" applyBorder="1" applyAlignment="1">
      <alignment horizontal="center" vertical="center" wrapText="1"/>
    </xf>
    <xf numFmtId="0" fontId="5" fillId="22" borderId="3" xfId="0" applyNumberFormat="1" applyFont="1" applyFill="1" applyBorder="1" applyAlignment="1">
      <alignment horizontal="center" vertical="center" wrapText="1"/>
    </xf>
    <xf numFmtId="3" fontId="5" fillId="22" borderId="0" xfId="0" applyNumberFormat="1" applyFont="1" applyFill="1" applyBorder="1" applyAlignment="1">
      <alignment vertical="center"/>
    </xf>
    <xf numFmtId="0" fontId="5" fillId="22" borderId="3" xfId="236" applyFont="1" applyFill="1" applyBorder="1" applyAlignment="1">
      <alignment horizontal="center" vertical="center"/>
    </xf>
    <xf numFmtId="0" fontId="4" fillId="22" borderId="3" xfId="236" applyFont="1" applyFill="1" applyBorder="1" applyAlignment="1">
      <alignment horizontal="left" vertical="center"/>
    </xf>
    <xf numFmtId="0" fontId="5" fillId="22" borderId="3" xfId="236" applyNumberFormat="1" applyFont="1" applyFill="1" applyBorder="1" applyAlignment="1">
      <alignment horizontal="center" vertical="center" wrapText="1"/>
    </xf>
    <xf numFmtId="49" fontId="5" fillId="22" borderId="3" xfId="236" applyNumberFormat="1" applyFont="1" applyFill="1" applyBorder="1" applyAlignment="1">
      <alignment horizontal="left" vertical="center" wrapText="1"/>
    </xf>
    <xf numFmtId="0" fontId="5" fillId="22" borderId="3" xfId="236" applyFont="1" applyFill="1" applyBorder="1" applyAlignment="1">
      <alignment horizontal="center" vertical="center" wrapText="1"/>
    </xf>
    <xf numFmtId="0" fontId="10" fillId="22" borderId="0" xfId="0" applyFont="1" applyFill="1"/>
    <xf numFmtId="177" fontId="5" fillId="22" borderId="3" xfId="0" applyNumberFormat="1" applyFont="1" applyFill="1" applyBorder="1" applyAlignment="1">
      <alignment horizontal="center" vertical="center" wrapText="1"/>
    </xf>
    <xf numFmtId="177" fontId="4" fillId="22" borderId="3" xfId="0" applyNumberFormat="1" applyFont="1" applyFill="1" applyBorder="1" applyAlignment="1">
      <alignment horizontal="center" vertical="center" wrapText="1"/>
    </xf>
    <xf numFmtId="0" fontId="8" fillId="22" borderId="0" xfId="0" applyFont="1" applyFill="1" applyAlignment="1">
      <alignment horizontal="center" vertical="center"/>
    </xf>
    <xf numFmtId="170" fontId="5" fillId="22" borderId="0" xfId="0" applyNumberFormat="1" applyFont="1" applyFill="1" applyAlignment="1">
      <alignment vertical="center"/>
    </xf>
    <xf numFmtId="0" fontId="5" fillId="22" borderId="0" xfId="0" applyFont="1" applyFill="1" applyBorder="1" applyAlignment="1">
      <alignment vertical="center"/>
    </xf>
    <xf numFmtId="0" fontId="5" fillId="22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22" borderId="3" xfId="0" applyFont="1" applyFill="1" applyBorder="1" applyAlignment="1">
      <alignment horizontal="left" vertical="center" wrapText="1"/>
    </xf>
    <xf numFmtId="0" fontId="68" fillId="22" borderId="0" xfId="0" applyFont="1" applyFill="1" applyBorder="1" applyAlignment="1">
      <alignment horizontal="center" vertical="center"/>
    </xf>
    <xf numFmtId="0" fontId="68" fillId="22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0" fontId="68" fillId="22" borderId="0" xfId="0" applyFont="1" applyFill="1" applyBorder="1" applyAlignment="1">
      <alignment horizontal="right" vertical="center"/>
    </xf>
    <xf numFmtId="0" fontId="68" fillId="0" borderId="0" xfId="0" applyFont="1" applyFill="1" applyBorder="1" applyAlignment="1">
      <alignment horizontal="center" vertical="center"/>
    </xf>
    <xf numFmtId="0" fontId="68" fillId="22" borderId="0" xfId="0" applyFont="1" applyFill="1" applyAlignment="1">
      <alignment horizontal="left" vertical="center"/>
    </xf>
    <xf numFmtId="0" fontId="68" fillId="22" borderId="0" xfId="0" applyFont="1" applyFill="1" applyAlignment="1">
      <alignment horizontal="center" vertical="center"/>
    </xf>
    <xf numFmtId="0" fontId="71" fillId="22" borderId="0" xfId="0" applyFont="1" applyFill="1" applyBorder="1" applyAlignment="1">
      <alignment horizontal="center" vertical="center"/>
    </xf>
    <xf numFmtId="0" fontId="68" fillId="22" borderId="0" xfId="0" applyFont="1" applyFill="1" applyAlignment="1">
      <alignment vertical="center"/>
    </xf>
    <xf numFmtId="0" fontId="68" fillId="22" borderId="13" xfId="0" applyFont="1" applyFill="1" applyBorder="1" applyAlignment="1">
      <alignment horizontal="center" vertical="center"/>
    </xf>
    <xf numFmtId="0" fontId="68" fillId="22" borderId="13" xfId="0" applyFont="1" applyFill="1" applyBorder="1" applyAlignment="1">
      <alignment vertical="center"/>
    </xf>
    <xf numFmtId="0" fontId="68" fillId="0" borderId="0" xfId="0" applyFont="1" applyFill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 wrapText="1"/>
    </xf>
    <xf numFmtId="0" fontId="68" fillId="22" borderId="3" xfId="0" applyFont="1" applyFill="1" applyBorder="1" applyAlignment="1">
      <alignment horizontal="center" vertical="center"/>
    </xf>
    <xf numFmtId="179" fontId="72" fillId="22" borderId="3" xfId="0" applyNumberFormat="1" applyFont="1" applyFill="1" applyBorder="1" applyAlignment="1">
      <alignment horizontal="center" vertical="center" wrapText="1"/>
    </xf>
    <xf numFmtId="0" fontId="68" fillId="22" borderId="3" xfId="0" applyFont="1" applyFill="1" applyBorder="1" applyAlignment="1">
      <alignment horizontal="left" vertical="center" wrapText="1"/>
    </xf>
    <xf numFmtId="0" fontId="68" fillId="22" borderId="3" xfId="0" quotePrefix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/>
    </xf>
    <xf numFmtId="179" fontId="68" fillId="22" borderId="3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horizontal="right" vertical="center"/>
    </xf>
    <xf numFmtId="0" fontId="68" fillId="22" borderId="3" xfId="0" applyFont="1" applyFill="1" applyBorder="1" applyAlignment="1">
      <alignment horizontal="center" vertical="center" wrapText="1"/>
    </xf>
    <xf numFmtId="0" fontId="68" fillId="22" borderId="3" xfId="0" applyFont="1" applyFill="1" applyBorder="1" applyAlignment="1">
      <alignment horizontal="center" vertical="center" wrapText="1" shrinkToFit="1"/>
    </xf>
    <xf numFmtId="0" fontId="68" fillId="0" borderId="0" xfId="0" applyFont="1" applyFill="1" applyAlignment="1">
      <alignment vertical="center"/>
    </xf>
    <xf numFmtId="0" fontId="72" fillId="22" borderId="3" xfId="0" applyFont="1" applyFill="1" applyBorder="1" applyAlignment="1">
      <alignment horizontal="left" vertical="center" wrapText="1"/>
    </xf>
    <xf numFmtId="0" fontId="72" fillId="22" borderId="0" xfId="0" applyFont="1" applyFill="1" applyBorder="1" applyAlignment="1">
      <alignment horizontal="left" vertical="center" wrapText="1"/>
    </xf>
    <xf numFmtId="0" fontId="68" fillId="22" borderId="0" xfId="0" quotePrefix="1" applyFont="1" applyFill="1" applyBorder="1" applyAlignment="1">
      <alignment horizontal="center" vertical="center"/>
    </xf>
    <xf numFmtId="170" fontId="71" fillId="22" borderId="0" xfId="0" applyNumberFormat="1" applyFont="1" applyFill="1" applyBorder="1" applyAlignment="1">
      <alignment vertical="center"/>
    </xf>
    <xf numFmtId="0" fontId="74" fillId="22" borderId="0" xfId="0" applyFont="1" applyFill="1" applyBorder="1" applyAlignment="1">
      <alignment horizontal="center" vertical="center" wrapText="1"/>
    </xf>
    <xf numFmtId="0" fontId="68" fillId="0" borderId="0" xfId="244" applyFont="1" applyFill="1" applyBorder="1" applyAlignment="1">
      <alignment vertical="center"/>
    </xf>
    <xf numFmtId="0" fontId="68" fillId="0" borderId="0" xfId="244" applyFont="1" applyFill="1" applyBorder="1" applyAlignment="1">
      <alignment horizontal="center" vertical="center"/>
    </xf>
    <xf numFmtId="0" fontId="72" fillId="0" borderId="0" xfId="244" applyFont="1" applyFill="1" applyBorder="1" applyAlignment="1">
      <alignment horizontal="right" vertical="center"/>
    </xf>
    <xf numFmtId="0" fontId="68" fillId="0" borderId="3" xfId="0" applyFont="1" applyFill="1" applyBorder="1" applyAlignment="1">
      <alignment horizontal="center" vertical="center" wrapText="1" shrinkToFit="1"/>
    </xf>
    <xf numFmtId="0" fontId="68" fillId="0" borderId="3" xfId="244" applyFont="1" applyFill="1" applyBorder="1" applyAlignment="1">
      <alignment horizontal="center" vertical="center"/>
    </xf>
    <xf numFmtId="0" fontId="72" fillId="0" borderId="0" xfId="244" applyFont="1" applyFill="1" applyBorder="1" applyAlignment="1">
      <alignment vertical="center"/>
    </xf>
    <xf numFmtId="0" fontId="72" fillId="0" borderId="0" xfId="244" applyFont="1" applyFill="1" applyBorder="1" applyAlignment="1">
      <alignment horizontal="center" vertical="center"/>
    </xf>
    <xf numFmtId="0" fontId="68" fillId="0" borderId="0" xfId="244" applyFont="1" applyFill="1" applyBorder="1" applyAlignment="1">
      <alignment vertical="center" wrapText="1"/>
    </xf>
    <xf numFmtId="0" fontId="71" fillId="0" borderId="0" xfId="244" applyFont="1" applyFill="1" applyBorder="1" applyAlignment="1">
      <alignment horizontal="center" vertical="center"/>
    </xf>
    <xf numFmtId="0" fontId="72" fillId="0" borderId="0" xfId="0" applyFont="1" applyFill="1" applyAlignment="1">
      <alignment horizontal="right" vertical="center"/>
    </xf>
    <xf numFmtId="0" fontId="69" fillId="0" borderId="0" xfId="244" applyFont="1" applyFill="1"/>
    <xf numFmtId="0" fontId="72" fillId="0" borderId="0" xfId="0" applyFont="1" applyFill="1" applyAlignment="1">
      <alignment vertical="center"/>
    </xf>
    <xf numFmtId="0" fontId="72" fillId="22" borderId="0" xfId="0" quotePrefix="1" applyFont="1" applyFill="1" applyBorder="1" applyAlignment="1">
      <alignment horizontal="center" vertical="center"/>
    </xf>
    <xf numFmtId="169" fontId="72" fillId="22" borderId="0" xfId="0" applyNumberFormat="1" applyFont="1" applyFill="1" applyBorder="1" applyAlignment="1">
      <alignment horizontal="center" vertical="center" wrapText="1"/>
    </xf>
    <xf numFmtId="169" fontId="72" fillId="22" borderId="0" xfId="0" applyNumberFormat="1" applyFont="1" applyFill="1" applyBorder="1" applyAlignment="1">
      <alignment horizontal="right" vertical="center" wrapText="1"/>
    </xf>
    <xf numFmtId="169" fontId="72" fillId="22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center" vertical="center"/>
    </xf>
    <xf numFmtId="0" fontId="68" fillId="22" borderId="14" xfId="0" applyFont="1" applyFill="1" applyBorder="1" applyAlignment="1">
      <alignment horizontal="left" vertical="center" wrapText="1"/>
    </xf>
    <xf numFmtId="0" fontId="68" fillId="22" borderId="3" xfId="0" applyNumberFormat="1" applyFont="1" applyFill="1" applyBorder="1" applyAlignment="1">
      <alignment horizontal="center" vertical="center" wrapText="1"/>
    </xf>
    <xf numFmtId="3" fontId="68" fillId="22" borderId="0" xfId="0" applyNumberFormat="1" applyFont="1" applyFill="1" applyBorder="1" applyAlignment="1">
      <alignment vertical="center"/>
    </xf>
    <xf numFmtId="0" fontId="73" fillId="22" borderId="3" xfId="0" applyFont="1" applyFill="1" applyBorder="1" applyAlignment="1">
      <alignment horizontal="left" vertical="center" wrapText="1"/>
    </xf>
    <xf numFmtId="0" fontId="68" fillId="22" borderId="0" xfId="0" applyFont="1" applyFill="1" applyBorder="1"/>
    <xf numFmtId="0" fontId="68" fillId="22" borderId="0" xfId="0" applyFont="1" applyFill="1" applyBorder="1" applyAlignment="1">
      <alignment horizontal="left" vertical="center" wrapText="1" shrinkToFit="1"/>
    </xf>
    <xf numFmtId="178" fontId="68" fillId="22" borderId="3" xfId="0" applyNumberFormat="1" applyFont="1" applyFill="1" applyBorder="1" applyAlignment="1">
      <alignment horizontal="center" vertical="center" wrapText="1"/>
    </xf>
    <xf numFmtId="178" fontId="72" fillId="22" borderId="3" xfId="0" applyNumberFormat="1" applyFont="1" applyFill="1" applyBorder="1" applyAlignment="1">
      <alignment horizontal="center" vertical="center" wrapText="1"/>
    </xf>
    <xf numFmtId="1" fontId="68" fillId="22" borderId="0" xfId="0" applyNumberFormat="1" applyFont="1" applyFill="1" applyBorder="1" applyAlignment="1">
      <alignment horizontal="center" vertical="center"/>
    </xf>
    <xf numFmtId="0" fontId="72" fillId="22" borderId="0" xfId="0" applyFont="1" applyFill="1" applyBorder="1" applyAlignment="1">
      <alignment horizontal="center" vertical="center"/>
    </xf>
    <xf numFmtId="0" fontId="72" fillId="22" borderId="0" xfId="0" applyFont="1" applyFill="1" applyBorder="1" applyAlignment="1">
      <alignment vertical="center"/>
    </xf>
    <xf numFmtId="0" fontId="72" fillId="22" borderId="0" xfId="0" applyFont="1" applyFill="1" applyBorder="1" applyAlignment="1">
      <alignment horizontal="right" vertical="center"/>
    </xf>
    <xf numFmtId="3" fontId="68" fillId="22" borderId="3" xfId="0" applyNumberFormat="1" applyFont="1" applyFill="1" applyBorder="1" applyAlignment="1">
      <alignment horizontal="center" vertical="center" wrapText="1"/>
    </xf>
    <xf numFmtId="0" fontId="68" fillId="22" borderId="0" xfId="0" applyFont="1" applyFill="1" applyAlignment="1">
      <alignment horizontal="right" vertical="center"/>
    </xf>
    <xf numFmtId="0" fontId="72" fillId="22" borderId="0" xfId="0" applyFont="1" applyFill="1" applyBorder="1" applyAlignment="1">
      <alignment horizontal="left" vertical="center"/>
    </xf>
    <xf numFmtId="0" fontId="72" fillId="22" borderId="13" xfId="0" applyFont="1" applyFill="1" applyBorder="1" applyAlignment="1">
      <alignment horizontal="left" vertical="center" wrapText="1"/>
    </xf>
    <xf numFmtId="0" fontId="68" fillId="22" borderId="15" xfId="0" applyFont="1" applyFill="1" applyBorder="1" applyAlignment="1">
      <alignment horizontal="center" vertical="center" wrapText="1" shrinkToFit="1"/>
    </xf>
    <xf numFmtId="170" fontId="72" fillId="22" borderId="0" xfId="0" applyNumberFormat="1" applyFont="1" applyFill="1" applyBorder="1" applyAlignment="1">
      <alignment horizontal="center" vertical="center" wrapText="1"/>
    </xf>
    <xf numFmtId="170" fontId="72" fillId="22" borderId="0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3" fontId="68" fillId="22" borderId="3" xfId="0" applyNumberFormat="1" applyFont="1" applyFill="1" applyBorder="1" applyAlignment="1">
      <alignment horizontal="center" vertical="center" wrapText="1" shrinkToFit="1"/>
    </xf>
    <xf numFmtId="0" fontId="68" fillId="22" borderId="3" xfId="0" applyFont="1" applyFill="1" applyBorder="1" applyAlignment="1">
      <alignment horizontal="left" vertical="center" wrapText="1" shrinkToFit="1"/>
    </xf>
    <xf numFmtId="0" fontId="68" fillId="22" borderId="0" xfId="0" applyFont="1" applyFill="1" applyBorder="1" applyAlignment="1">
      <alignment horizontal="center" vertical="center" wrapText="1"/>
    </xf>
    <xf numFmtId="169" fontId="68" fillId="22" borderId="0" xfId="0" applyNumberFormat="1" applyFont="1" applyFill="1" applyBorder="1" applyAlignment="1">
      <alignment horizontal="center" vertical="center" wrapText="1"/>
    </xf>
    <xf numFmtId="0" fontId="69" fillId="22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9" fillId="0" borderId="0" xfId="0" applyFont="1" applyFill="1"/>
    <xf numFmtId="0" fontId="69" fillId="0" borderId="0" xfId="0" applyFont="1" applyFill="1" applyAlignment="1">
      <alignment horizontal="center" vertical="center"/>
    </xf>
    <xf numFmtId="3" fontId="68" fillId="22" borderId="3" xfId="0" applyNumberFormat="1" applyFont="1" applyFill="1" applyBorder="1" applyAlignment="1">
      <alignment horizontal="left" vertical="center" wrapText="1"/>
    </xf>
    <xf numFmtId="0" fontId="68" fillId="22" borderId="0" xfId="0" applyFont="1" applyFill="1" applyAlignment="1"/>
    <xf numFmtId="0" fontId="68" fillId="22" borderId="0" xfId="0" applyFont="1" applyFill="1" applyBorder="1" applyAlignment="1">
      <alignment horizontal="center"/>
    </xf>
    <xf numFmtId="0" fontId="68" fillId="22" borderId="0" xfId="0" applyFont="1" applyFill="1" applyBorder="1" applyAlignment="1"/>
    <xf numFmtId="0" fontId="68" fillId="0" borderId="0" xfId="0" applyFont="1" applyFill="1" applyAlignment="1"/>
    <xf numFmtId="0" fontId="71" fillId="22" borderId="0" xfId="0" applyFont="1" applyFill="1" applyAlignment="1">
      <alignment horizontal="center" vertical="center"/>
    </xf>
    <xf numFmtId="0" fontId="68" fillId="22" borderId="0" xfId="0" applyFont="1" applyFill="1" applyAlignment="1">
      <alignment vertical="center" wrapText="1" shrinkToFit="1"/>
    </xf>
    <xf numFmtId="0" fontId="68" fillId="22" borderId="0" xfId="0" applyFont="1" applyFill="1" applyBorder="1" applyAlignment="1">
      <alignment vertical="center" wrapText="1" shrinkToFit="1"/>
    </xf>
    <xf numFmtId="0" fontId="67" fillId="0" borderId="0" xfId="0" applyFont="1" applyFill="1" applyAlignment="1">
      <alignment vertical="center"/>
    </xf>
    <xf numFmtId="0" fontId="5" fillId="0" borderId="0" xfId="0" applyFont="1"/>
    <xf numFmtId="0" fontId="76" fillId="2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22" borderId="0" xfId="0" applyFont="1" applyFill="1" applyBorder="1" applyAlignment="1">
      <alignment horizontal="left" vertical="center" wrapText="1"/>
    </xf>
    <xf numFmtId="170" fontId="5" fillId="22" borderId="0" xfId="0" applyNumberFormat="1" applyFont="1" applyFill="1" applyBorder="1" applyAlignment="1">
      <alignment horizontal="center" vertical="center" wrapText="1"/>
    </xf>
    <xf numFmtId="170" fontId="5" fillId="22" borderId="0" xfId="0" applyNumberFormat="1" applyFont="1" applyFill="1" applyBorder="1" applyAlignment="1">
      <alignment horizontal="right" vertical="center" wrapText="1"/>
    </xf>
    <xf numFmtId="170" fontId="5" fillId="22" borderId="0" xfId="0" quotePrefix="1" applyNumberFormat="1" applyFont="1" applyFill="1" applyBorder="1" applyAlignment="1">
      <alignment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70" fontId="5" fillId="22" borderId="0" xfId="0" applyNumberFormat="1" applyFont="1" applyFill="1" applyBorder="1" applyAlignment="1">
      <alignment horizontal="left" vertical="center" wrapText="1"/>
    </xf>
    <xf numFmtId="0" fontId="5" fillId="22" borderId="0" xfId="0" applyFont="1" applyFill="1" applyBorder="1" applyAlignment="1">
      <alignment horizontal="left" vertical="center"/>
    </xf>
    <xf numFmtId="0" fontId="5" fillId="2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5" fillId="22" borderId="3" xfId="0" quotePrefix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22" borderId="3" xfId="0" applyFont="1" applyFill="1" applyBorder="1" applyAlignment="1">
      <alignment horizontal="left" vertical="center" wrapText="1"/>
    </xf>
    <xf numFmtId="0" fontId="6" fillId="22" borderId="3" xfId="0" quotePrefix="1" applyFont="1" applyFill="1" applyBorder="1" applyAlignment="1">
      <alignment horizontal="center" vertical="center"/>
    </xf>
    <xf numFmtId="177" fontId="5" fillId="22" borderId="3" xfId="0" applyNumberFormat="1" applyFont="1" applyFill="1" applyBorder="1" applyAlignment="1">
      <alignment vertical="center"/>
    </xf>
    <xf numFmtId="177" fontId="4" fillId="22" borderId="3" xfId="0" applyNumberFormat="1" applyFont="1" applyFill="1" applyBorder="1" applyAlignment="1">
      <alignment vertical="center"/>
    </xf>
    <xf numFmtId="179" fontId="5" fillId="22" borderId="3" xfId="0" applyNumberFormat="1" applyFont="1" applyFill="1" applyBorder="1" applyAlignment="1">
      <alignment horizontal="center" vertical="center" wrapText="1"/>
    </xf>
    <xf numFmtId="179" fontId="5" fillId="22" borderId="3" xfId="0" applyNumberFormat="1" applyFont="1" applyFill="1" applyBorder="1" applyAlignment="1">
      <alignment vertical="center"/>
    </xf>
    <xf numFmtId="179" fontId="6" fillId="22" borderId="3" xfId="0" applyNumberFormat="1" applyFont="1" applyFill="1" applyBorder="1" applyAlignment="1">
      <alignment horizontal="center" vertical="center" wrapText="1"/>
    </xf>
    <xf numFmtId="179" fontId="6" fillId="22" borderId="3" xfId="0" applyNumberFormat="1" applyFont="1" applyFill="1" applyBorder="1" applyAlignment="1">
      <alignment vertical="center"/>
    </xf>
    <xf numFmtId="0" fontId="7" fillId="2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2" borderId="3" xfId="0" applyFont="1" applyFill="1" applyBorder="1" applyAlignment="1">
      <alignment horizontal="left" vertical="center"/>
    </xf>
    <xf numFmtId="179" fontId="68" fillId="22" borderId="3" xfId="0" applyNumberFormat="1" applyFont="1" applyFill="1" applyBorder="1" applyAlignment="1">
      <alignment vertical="center"/>
    </xf>
    <xf numFmtId="0" fontId="67" fillId="22" borderId="3" xfId="0" applyFont="1" applyFill="1" applyBorder="1" applyAlignment="1">
      <alignment horizontal="left" vertical="center" wrapText="1"/>
    </xf>
    <xf numFmtId="0" fontId="67" fillId="22" borderId="3" xfId="0" applyFont="1" applyFill="1" applyBorder="1" applyAlignment="1">
      <alignment horizontal="center" vertical="center" wrapText="1"/>
    </xf>
    <xf numFmtId="179" fontId="71" fillId="22" borderId="3" xfId="0" applyNumberFormat="1" applyFont="1" applyFill="1" applyBorder="1" applyAlignment="1">
      <alignment horizontal="center" vertical="center" wrapText="1"/>
    </xf>
    <xf numFmtId="179" fontId="71" fillId="22" borderId="3" xfId="0" applyNumberFormat="1" applyFont="1" applyFill="1" applyBorder="1" applyAlignment="1">
      <alignment vertical="center"/>
    </xf>
    <xf numFmtId="0" fontId="68" fillId="22" borderId="3" xfId="0" applyFont="1" applyFill="1" applyBorder="1" applyAlignment="1">
      <alignment horizontal="left" vertical="center"/>
    </xf>
    <xf numFmtId="0" fontId="67" fillId="22" borderId="3" xfId="0" quotePrefix="1" applyFont="1" applyFill="1" applyBorder="1" applyAlignment="1">
      <alignment horizontal="center" vertical="center"/>
    </xf>
    <xf numFmtId="179" fontId="67" fillId="22" borderId="3" xfId="0" applyNumberFormat="1" applyFont="1" applyFill="1" applyBorder="1" applyAlignment="1">
      <alignment horizontal="center" vertical="center" wrapText="1"/>
    </xf>
    <xf numFmtId="179" fontId="67" fillId="22" borderId="3" xfId="0" applyNumberFormat="1" applyFont="1" applyFill="1" applyBorder="1" applyAlignment="1">
      <alignment vertical="center"/>
    </xf>
    <xf numFmtId="0" fontId="68" fillId="0" borderId="3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 wrapText="1"/>
    </xf>
    <xf numFmtId="0" fontId="72" fillId="22" borderId="3" xfId="0" quotePrefix="1" applyFont="1" applyFill="1" applyBorder="1" applyAlignment="1">
      <alignment horizontal="center" vertical="center"/>
    </xf>
    <xf numFmtId="0" fontId="67" fillId="0" borderId="3" xfId="0" applyFont="1" applyBorder="1" applyAlignment="1">
      <alignment horizontal="left" vertical="center" wrapText="1"/>
    </xf>
    <xf numFmtId="179" fontId="72" fillId="22" borderId="3" xfId="0" applyNumberFormat="1" applyFont="1" applyFill="1" applyBorder="1" applyAlignment="1">
      <alignment vertical="center"/>
    </xf>
    <xf numFmtId="0" fontId="68" fillId="0" borderId="3" xfId="0" applyFont="1" applyBorder="1" applyAlignment="1">
      <alignment horizontal="left" vertical="center" wrapText="1"/>
    </xf>
    <xf numFmtId="0" fontId="68" fillId="0" borderId="0" xfId="0" applyFont="1" applyBorder="1" applyAlignment="1">
      <alignment horizontal="left" vertical="center"/>
    </xf>
    <xf numFmtId="179" fontId="68" fillId="22" borderId="0" xfId="0" applyNumberFormat="1" applyFont="1" applyFill="1" applyBorder="1" applyAlignment="1">
      <alignment horizontal="center" vertical="center" wrapText="1"/>
    </xf>
    <xf numFmtId="179" fontId="72" fillId="22" borderId="0" xfId="0" applyNumberFormat="1" applyFont="1" applyFill="1" applyBorder="1" applyAlignment="1">
      <alignment vertical="center"/>
    </xf>
    <xf numFmtId="0" fontId="78" fillId="22" borderId="0" xfId="0" applyFont="1" applyFill="1" applyBorder="1" applyAlignment="1">
      <alignment horizontal="center" vertical="center"/>
    </xf>
    <xf numFmtId="0" fontId="78" fillId="22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78" fillId="22" borderId="0" xfId="0" applyFont="1" applyFill="1" applyBorder="1" applyAlignment="1">
      <alignment horizontal="right" vertical="center"/>
    </xf>
    <xf numFmtId="0" fontId="78" fillId="22" borderId="0" xfId="0" applyFont="1" applyFill="1" applyBorder="1" applyAlignment="1">
      <alignment vertical="center" wrapText="1"/>
    </xf>
    <xf numFmtId="0" fontId="78" fillId="22" borderId="0" xfId="0" applyFont="1" applyFill="1" applyBorder="1" applyAlignment="1">
      <alignment horizontal="left" vertical="center"/>
    </xf>
    <xf numFmtId="0" fontId="80" fillId="22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horizontal="center" vertical="center"/>
    </xf>
    <xf numFmtId="0" fontId="78" fillId="22" borderId="0" xfId="0" applyFont="1" applyFill="1" applyAlignment="1">
      <alignment horizontal="left" vertical="center"/>
    </xf>
    <xf numFmtId="0" fontId="78" fillId="22" borderId="0" xfId="0" applyFont="1" applyFill="1" applyAlignment="1">
      <alignment horizontal="center" vertical="center"/>
    </xf>
    <xf numFmtId="0" fontId="80" fillId="22" borderId="0" xfId="0" applyFont="1" applyFill="1" applyBorder="1" applyAlignment="1">
      <alignment horizontal="center" vertical="center"/>
    </xf>
    <xf numFmtId="0" fontId="82" fillId="22" borderId="0" xfId="0" applyFont="1" applyFill="1" applyAlignment="1">
      <alignment horizontal="left" vertical="center"/>
    </xf>
    <xf numFmtId="0" fontId="78" fillId="22" borderId="16" xfId="0" applyFont="1" applyFill="1" applyBorder="1" applyAlignment="1">
      <alignment horizontal="left" vertical="center"/>
    </xf>
    <xf numFmtId="0" fontId="78" fillId="22" borderId="0" xfId="0" applyFont="1" applyFill="1" applyAlignment="1">
      <alignment vertical="center"/>
    </xf>
    <xf numFmtId="0" fontId="78" fillId="22" borderId="13" xfId="0" applyFont="1" applyFill="1" applyBorder="1" applyAlignment="1">
      <alignment horizontal="center" vertical="center"/>
    </xf>
    <xf numFmtId="0" fontId="78" fillId="22" borderId="13" xfId="0" applyFont="1" applyFill="1" applyBorder="1" applyAlignment="1">
      <alignment vertical="center"/>
    </xf>
    <xf numFmtId="0" fontId="82" fillId="22" borderId="0" xfId="0" applyFont="1" applyFill="1" applyAlignment="1">
      <alignment horizontal="center" vertical="center"/>
    </xf>
    <xf numFmtId="0" fontId="82" fillId="22" borderId="0" xfId="0" applyFont="1" applyFill="1" applyAlignment="1">
      <alignment vertical="center"/>
    </xf>
    <xf numFmtId="0" fontId="78" fillId="0" borderId="0" xfId="0" applyFont="1" applyFill="1" applyAlignment="1">
      <alignment horizontal="center" vertical="center"/>
    </xf>
    <xf numFmtId="0" fontId="78" fillId="0" borderId="0" xfId="0" applyFont="1" applyFill="1" applyBorder="1" applyAlignment="1">
      <alignment horizontal="right"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vertical="center"/>
    </xf>
    <xf numFmtId="0" fontId="78" fillId="0" borderId="17" xfId="0" applyFont="1" applyFill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8" fillId="0" borderId="3" xfId="0" applyFont="1" applyFill="1" applyBorder="1" applyAlignment="1">
      <alignment horizontal="center" vertical="center"/>
    </xf>
    <xf numFmtId="0" fontId="78" fillId="0" borderId="15" xfId="0" applyFont="1" applyFill="1" applyBorder="1" applyAlignment="1">
      <alignment horizontal="left" vertical="center" wrapText="1"/>
    </xf>
    <xf numFmtId="0" fontId="78" fillId="0" borderId="17" xfId="0" applyFont="1" applyFill="1" applyBorder="1" applyAlignment="1">
      <alignment vertical="center" wrapText="1"/>
    </xf>
    <xf numFmtId="0" fontId="78" fillId="0" borderId="18" xfId="0" applyFont="1" applyFill="1" applyBorder="1" applyAlignment="1">
      <alignment vertical="center" wrapText="1"/>
    </xf>
    <xf numFmtId="0" fontId="78" fillId="0" borderId="3" xfId="0" applyFont="1" applyFill="1" applyBorder="1" applyAlignment="1">
      <alignment vertical="center"/>
    </xf>
    <xf numFmtId="0" fontId="78" fillId="0" borderId="0" xfId="0" applyFont="1" applyFill="1" applyAlignment="1">
      <alignment horizontal="left" vertical="center"/>
    </xf>
    <xf numFmtId="0" fontId="80" fillId="0" borderId="0" xfId="0" applyFont="1" applyFill="1" applyAlignment="1">
      <alignment horizontal="center" vertical="center"/>
    </xf>
    <xf numFmtId="0" fontId="78" fillId="0" borderId="3" xfId="0" applyFont="1" applyFill="1" applyBorder="1" applyAlignment="1">
      <alignment horizontal="center" vertical="center" wrapText="1"/>
    </xf>
    <xf numFmtId="0" fontId="78" fillId="22" borderId="3" xfId="180" applyFont="1" applyFill="1" applyBorder="1" applyAlignment="1">
      <alignment vertical="center" wrapText="1"/>
      <protection locked="0"/>
    </xf>
    <xf numFmtId="0" fontId="78" fillId="22" borderId="3" xfId="0" applyFont="1" applyFill="1" applyBorder="1" applyAlignment="1">
      <alignment horizontal="center" vertical="center"/>
    </xf>
    <xf numFmtId="177" fontId="78" fillId="22" borderId="3" xfId="0" applyNumberFormat="1" applyFont="1" applyFill="1" applyBorder="1" applyAlignment="1">
      <alignment horizontal="center" vertical="center" wrapText="1"/>
    </xf>
    <xf numFmtId="0" fontId="85" fillId="22" borderId="3" xfId="180" applyFont="1" applyFill="1" applyBorder="1" applyAlignment="1">
      <alignment vertical="center" wrapText="1"/>
      <protection locked="0"/>
    </xf>
    <xf numFmtId="177" fontId="85" fillId="22" borderId="3" xfId="0" applyNumberFormat="1" applyFont="1" applyFill="1" applyBorder="1" applyAlignment="1">
      <alignment horizontal="center" vertical="center" wrapText="1"/>
    </xf>
    <xf numFmtId="0" fontId="78" fillId="22" borderId="3" xfId="244" applyFont="1" applyFill="1" applyBorder="1" applyAlignment="1">
      <alignment horizontal="left" vertical="center" wrapText="1"/>
    </xf>
    <xf numFmtId="173" fontId="78" fillId="22" borderId="3" xfId="0" applyNumberFormat="1" applyFont="1" applyFill="1" applyBorder="1" applyAlignment="1">
      <alignment horizontal="center" vertical="center" wrapText="1"/>
    </xf>
    <xf numFmtId="0" fontId="78" fillId="22" borderId="3" xfId="0" applyFont="1" applyFill="1" applyBorder="1" applyAlignment="1" applyProtection="1">
      <alignment horizontal="left" vertical="center" wrapText="1"/>
      <protection locked="0"/>
    </xf>
    <xf numFmtId="0" fontId="78" fillId="22" borderId="3" xfId="0" applyFont="1" applyFill="1" applyBorder="1" applyAlignment="1">
      <alignment horizontal="center" vertical="center" wrapText="1"/>
    </xf>
    <xf numFmtId="0" fontId="85" fillId="22" borderId="3" xfId="0" applyFont="1" applyFill="1" applyBorder="1" applyAlignment="1" applyProtection="1">
      <alignment horizontal="left" vertical="center" wrapText="1"/>
      <protection locked="0"/>
    </xf>
    <xf numFmtId="173" fontId="85" fillId="22" borderId="3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vertical="center"/>
    </xf>
    <xf numFmtId="49" fontId="78" fillId="22" borderId="3" xfId="0" applyNumberFormat="1" applyFont="1" applyFill="1" applyBorder="1" applyAlignment="1">
      <alignment horizontal="center" vertical="center"/>
    </xf>
    <xf numFmtId="170" fontId="78" fillId="22" borderId="3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 applyProtection="1">
      <alignment horizontal="left" vertical="center"/>
      <protection locked="0"/>
    </xf>
    <xf numFmtId="170" fontId="85" fillId="0" borderId="0" xfId="0" applyNumberFormat="1" applyFont="1" applyFill="1" applyBorder="1" applyAlignment="1">
      <alignment horizontal="center" vertical="center" wrapText="1"/>
    </xf>
    <xf numFmtId="170" fontId="85" fillId="0" borderId="0" xfId="0" applyNumberFormat="1" applyFont="1" applyFill="1" applyBorder="1" applyAlignment="1">
      <alignment horizontal="right" vertical="center" wrapText="1"/>
    </xf>
    <xf numFmtId="170" fontId="78" fillId="0" borderId="0" xfId="0" applyNumberFormat="1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 wrapText="1"/>
    </xf>
    <xf numFmtId="0" fontId="78" fillId="0" borderId="0" xfId="0" quotePrefix="1" applyFont="1" applyFill="1" applyBorder="1" applyAlignment="1">
      <alignment horizontal="center" vertical="center"/>
    </xf>
    <xf numFmtId="170" fontId="80" fillId="0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>
      <alignment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78" fillId="22" borderId="3" xfId="0" applyFont="1" applyFill="1" applyBorder="1" applyAlignment="1">
      <alignment horizontal="center" vertical="center" wrapText="1" shrinkToFit="1"/>
    </xf>
    <xf numFmtId="0" fontId="85" fillId="22" borderId="3" xfId="0" applyFont="1" applyFill="1" applyBorder="1" applyAlignment="1">
      <alignment horizontal="left" vertical="center" wrapText="1"/>
    </xf>
    <xf numFmtId="0" fontId="85" fillId="22" borderId="3" xfId="0" quotePrefix="1" applyFont="1" applyFill="1" applyBorder="1" applyAlignment="1">
      <alignment horizontal="center" vertical="center"/>
    </xf>
    <xf numFmtId="49" fontId="85" fillId="22" borderId="3" xfId="0" applyNumberFormat="1" applyFont="1" applyFill="1" applyBorder="1" applyAlignment="1">
      <alignment horizontal="left" vertical="center" wrapText="1"/>
    </xf>
    <xf numFmtId="0" fontId="78" fillId="22" borderId="3" xfId="0" applyFont="1" applyFill="1" applyBorder="1" applyAlignment="1">
      <alignment horizontal="left" vertical="center" wrapText="1"/>
    </xf>
    <xf numFmtId="49" fontId="78" fillId="22" borderId="3" xfId="0" applyNumberFormat="1" applyFont="1" applyFill="1" applyBorder="1" applyAlignment="1">
      <alignment horizontal="left" vertical="center" wrapText="1"/>
    </xf>
    <xf numFmtId="0" fontId="78" fillId="0" borderId="0" xfId="0" applyFont="1" applyFill="1" applyAlignment="1">
      <alignment vertical="center"/>
    </xf>
    <xf numFmtId="0" fontId="85" fillId="22" borderId="3" xfId="0" applyFont="1" applyFill="1" applyBorder="1" applyAlignment="1">
      <alignment horizontal="center" vertical="center" wrapText="1"/>
    </xf>
    <xf numFmtId="0" fontId="78" fillId="22" borderId="3" xfId="0" quotePrefix="1" applyFont="1" applyFill="1" applyBorder="1" applyAlignment="1">
      <alignment horizontal="center" vertical="center"/>
    </xf>
    <xf numFmtId="0" fontId="85" fillId="22" borderId="0" xfId="0" applyFont="1" applyFill="1" applyBorder="1" applyAlignment="1">
      <alignment horizontal="left" vertical="center" wrapText="1"/>
    </xf>
    <xf numFmtId="0" fontId="85" fillId="22" borderId="0" xfId="0" quotePrefix="1" applyFont="1" applyFill="1" applyBorder="1" applyAlignment="1">
      <alignment horizontal="center"/>
    </xf>
    <xf numFmtId="49" fontId="85" fillId="22" borderId="0" xfId="0" applyNumberFormat="1" applyFont="1" applyFill="1" applyBorder="1" applyAlignment="1">
      <alignment horizontal="left" vertical="center" wrapText="1"/>
    </xf>
    <xf numFmtId="0" fontId="78" fillId="22" borderId="0" xfId="0" applyFont="1" applyFill="1" applyBorder="1" applyAlignment="1">
      <alignment horizontal="left" vertical="center" wrapText="1"/>
    </xf>
    <xf numFmtId="170" fontId="78" fillId="22" borderId="0" xfId="0" applyNumberFormat="1" applyFont="1" applyFill="1" applyBorder="1" applyAlignment="1">
      <alignment horizontal="center" vertical="center" wrapText="1"/>
    </xf>
    <xf numFmtId="170" fontId="78" fillId="22" borderId="0" xfId="0" applyNumberFormat="1" applyFont="1" applyFill="1" applyBorder="1" applyAlignment="1">
      <alignment horizontal="right" vertical="center" wrapText="1"/>
    </xf>
    <xf numFmtId="0" fontId="86" fillId="22" borderId="0" xfId="0" applyFont="1" applyFill="1" applyBorder="1" applyAlignment="1">
      <alignment horizontal="center" vertical="center" wrapText="1"/>
    </xf>
    <xf numFmtId="0" fontId="78" fillId="22" borderId="0" xfId="0" quotePrefix="1" applyFont="1" applyFill="1" applyBorder="1" applyAlignment="1">
      <alignment horizontal="center" vertical="center"/>
    </xf>
    <xf numFmtId="170" fontId="80" fillId="22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>
      <alignment horizontal="left" vertical="center" wrapText="1"/>
    </xf>
    <xf numFmtId="170" fontId="78" fillId="0" borderId="0" xfId="0" applyNumberFormat="1" applyFont="1" applyFill="1" applyBorder="1" applyAlignment="1">
      <alignment horizontal="right" vertical="center" wrapText="1"/>
    </xf>
    <xf numFmtId="0" fontId="72" fillId="22" borderId="3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8" fillId="0" borderId="17" xfId="0" applyFont="1" applyFill="1" applyBorder="1" applyAlignment="1">
      <alignment vertical="center" wrapText="1"/>
    </xf>
    <xf numFmtId="0" fontId="68" fillId="0" borderId="1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2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22" borderId="3" xfId="0" applyFont="1" applyFill="1" applyBorder="1" applyAlignment="1">
      <alignment wrapText="1"/>
    </xf>
    <xf numFmtId="0" fontId="76" fillId="0" borderId="0" xfId="0" applyFont="1" applyFill="1" applyBorder="1" applyAlignment="1">
      <alignment horizontal="center" vertical="center"/>
    </xf>
    <xf numFmtId="0" fontId="85" fillId="22" borderId="1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vertical="center"/>
    </xf>
    <xf numFmtId="180" fontId="78" fillId="0" borderId="0" xfId="0" applyNumberFormat="1" applyFont="1" applyFill="1" applyBorder="1" applyAlignment="1">
      <alignment vertical="center"/>
    </xf>
    <xf numFmtId="177" fontId="85" fillId="0" borderId="3" xfId="0" applyNumberFormat="1" applyFont="1" applyFill="1" applyBorder="1" applyAlignment="1">
      <alignment horizontal="center" vertical="center" wrapText="1"/>
    </xf>
    <xf numFmtId="177" fontId="78" fillId="0" borderId="3" xfId="0" applyNumberFormat="1" applyFont="1" applyFill="1" applyBorder="1" applyAlignment="1">
      <alignment horizontal="center" vertical="center" wrapText="1"/>
    </xf>
    <xf numFmtId="179" fontId="68" fillId="0" borderId="3" xfId="0" applyNumberFormat="1" applyFont="1" applyFill="1" applyBorder="1" applyAlignment="1">
      <alignment horizontal="center" vertical="center" wrapText="1"/>
    </xf>
    <xf numFmtId="169" fontId="68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88" fillId="0" borderId="3" xfId="0" applyFont="1" applyFill="1" applyBorder="1" applyAlignment="1">
      <alignment horizontal="left" vertical="center" wrapText="1"/>
    </xf>
    <xf numFmtId="0" fontId="88" fillId="0" borderId="3" xfId="0" applyFont="1" applyFill="1" applyBorder="1" applyAlignment="1">
      <alignment vertical="center" wrapText="1"/>
    </xf>
    <xf numFmtId="0" fontId="88" fillId="0" borderId="3" xfId="0" applyFont="1" applyBorder="1" applyAlignment="1">
      <alignment vertical="center" wrapText="1"/>
    </xf>
    <xf numFmtId="0" fontId="89" fillId="22" borderId="3" xfId="0" applyFont="1" applyFill="1" applyBorder="1" applyAlignment="1">
      <alignment horizontal="left" vertical="center" wrapText="1"/>
    </xf>
    <xf numFmtId="169" fontId="87" fillId="0" borderId="3" xfId="0" applyNumberFormat="1" applyFont="1" applyFill="1" applyBorder="1" applyAlignment="1">
      <alignment horizontal="right" vertical="center"/>
    </xf>
    <xf numFmtId="169" fontId="87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9" fontId="78" fillId="0" borderId="3" xfId="0" applyNumberFormat="1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179" fontId="85" fillId="0" borderId="3" xfId="0" applyNumberFormat="1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7" fontId="77" fillId="22" borderId="3" xfId="0" applyNumberFormat="1" applyFont="1" applyFill="1" applyBorder="1" applyAlignment="1">
      <alignment horizontal="center" vertical="center" wrapText="1"/>
    </xf>
    <xf numFmtId="0" fontId="78" fillId="22" borderId="0" xfId="0" applyNumberFormat="1" applyFont="1" applyFill="1" applyBorder="1" applyAlignment="1">
      <alignment horizontal="center" vertical="center" wrapText="1"/>
    </xf>
    <xf numFmtId="177" fontId="68" fillId="0" borderId="3" xfId="0" applyNumberFormat="1" applyFont="1" applyFill="1" applyBorder="1" applyAlignment="1">
      <alignment horizontal="center" vertical="center" wrapText="1"/>
    </xf>
    <xf numFmtId="179" fontId="67" fillId="0" borderId="3" xfId="0" applyNumberFormat="1" applyFont="1" applyFill="1" applyBorder="1" applyAlignment="1">
      <alignment horizontal="center" vertical="center" wrapText="1"/>
    </xf>
    <xf numFmtId="181" fontId="85" fillId="0" borderId="0" xfId="0" applyNumberFormat="1" applyFont="1" applyFill="1" applyBorder="1" applyAlignment="1">
      <alignment vertical="center"/>
    </xf>
    <xf numFmtId="181" fontId="68" fillId="0" borderId="0" xfId="244" applyNumberFormat="1" applyFont="1" applyFill="1" applyBorder="1" applyAlignment="1">
      <alignment vertical="center"/>
    </xf>
    <xf numFmtId="181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72" fillId="0" borderId="0" xfId="0" applyFont="1"/>
    <xf numFmtId="177" fontId="88" fillId="22" borderId="3" xfId="0" applyNumberFormat="1" applyFont="1" applyFill="1" applyBorder="1" applyAlignment="1">
      <alignment horizontal="left" vertical="center" wrapText="1"/>
    </xf>
    <xf numFmtId="0" fontId="91" fillId="0" borderId="0" xfId="0" applyFont="1" applyFill="1" applyAlignment="1">
      <alignment vertical="center"/>
    </xf>
    <xf numFmtId="179" fontId="85" fillId="22" borderId="0" xfId="0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179" fontId="72" fillId="0" borderId="3" xfId="0" applyNumberFormat="1" applyFont="1" applyFill="1" applyBorder="1" applyAlignment="1">
      <alignment horizontal="center" vertical="center" wrapText="1"/>
    </xf>
    <xf numFmtId="169" fontId="68" fillId="22" borderId="3" xfId="0" applyNumberFormat="1" applyFont="1" applyFill="1" applyBorder="1" applyAlignment="1">
      <alignment horizontal="center" vertical="center" wrapText="1"/>
    </xf>
    <xf numFmtId="0" fontId="68" fillId="0" borderId="3" xfId="244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181" fontId="68" fillId="0" borderId="0" xfId="0" applyNumberFormat="1" applyFont="1" applyFill="1" applyAlignment="1">
      <alignment vertical="center"/>
    </xf>
    <xf numFmtId="0" fontId="72" fillId="0" borderId="15" xfId="244" applyFont="1" applyFill="1" applyBorder="1" applyAlignment="1">
      <alignment horizontal="center" vertical="center" wrapText="1"/>
    </xf>
    <xf numFmtId="0" fontId="72" fillId="0" borderId="15" xfId="244" applyFont="1" applyFill="1" applyBorder="1" applyAlignment="1">
      <alignment horizontal="left" vertical="center" wrapText="1"/>
    </xf>
    <xf numFmtId="0" fontId="72" fillId="0" borderId="17" xfId="244" applyFont="1" applyFill="1" applyBorder="1" applyAlignment="1">
      <alignment horizontal="left" vertical="center" wrapText="1"/>
    </xf>
    <xf numFmtId="0" fontId="72" fillId="0" borderId="18" xfId="244" applyFont="1" applyFill="1" applyBorder="1" applyAlignment="1">
      <alignment horizontal="left" vertical="center" wrapText="1"/>
    </xf>
    <xf numFmtId="0" fontId="72" fillId="0" borderId="14" xfId="0" applyFont="1" applyFill="1" applyBorder="1" applyAlignment="1">
      <alignment horizontal="left" vertical="center" wrapText="1"/>
    </xf>
    <xf numFmtId="0" fontId="72" fillId="0" borderId="14" xfId="0" quotePrefix="1" applyFont="1" applyFill="1" applyBorder="1" applyAlignment="1">
      <alignment horizontal="center" vertical="center"/>
    </xf>
    <xf numFmtId="0" fontId="68" fillId="0" borderId="3" xfId="0" quotePrefix="1" applyFont="1" applyFill="1" applyBorder="1" applyAlignment="1">
      <alignment horizontal="center" vertical="center"/>
    </xf>
    <xf numFmtId="179" fontId="72" fillId="0" borderId="17" xfId="244" applyNumberFormat="1" applyFont="1" applyFill="1" applyBorder="1" applyAlignment="1">
      <alignment horizontal="left" vertical="center" wrapText="1"/>
    </xf>
    <xf numFmtId="179" fontId="72" fillId="0" borderId="18" xfId="244" applyNumberFormat="1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14" xfId="0" quotePrefix="1" applyFont="1" applyFill="1" applyBorder="1" applyAlignment="1">
      <alignment horizontal="center" vertical="center"/>
    </xf>
    <xf numFmtId="0" fontId="72" fillId="0" borderId="0" xfId="0" quotePrefix="1" applyFont="1" applyFill="1" applyBorder="1" applyAlignment="1">
      <alignment horizontal="center" vertical="center"/>
    </xf>
    <xf numFmtId="169" fontId="72" fillId="0" borderId="0" xfId="0" applyNumberFormat="1" applyFont="1" applyFill="1" applyBorder="1" applyAlignment="1">
      <alignment horizontal="center" vertical="center" wrapText="1"/>
    </xf>
    <xf numFmtId="169" fontId="72" fillId="0" borderId="0" xfId="0" applyNumberFormat="1" applyFont="1" applyFill="1" applyBorder="1" applyAlignment="1">
      <alignment horizontal="right" vertical="center" wrapText="1"/>
    </xf>
    <xf numFmtId="169" fontId="72" fillId="0" borderId="0" xfId="0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horizontal="center" vertical="center" wrapText="1"/>
    </xf>
    <xf numFmtId="0" fontId="68" fillId="0" borderId="0" xfId="0" quotePrefix="1" applyFont="1" applyFill="1" applyBorder="1" applyAlignment="1">
      <alignment horizontal="center" vertical="center"/>
    </xf>
    <xf numFmtId="170" fontId="71" fillId="0" borderId="0" xfId="0" applyNumberFormat="1" applyFont="1" applyFill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170" fontId="68" fillId="0" borderId="0" xfId="0" applyNumberFormat="1" applyFont="1" applyFill="1" applyAlignment="1">
      <alignment horizontal="center" vertical="center"/>
    </xf>
    <xf numFmtId="170" fontId="68" fillId="0" borderId="0" xfId="0" applyNumberFormat="1" applyFont="1" applyFill="1" applyAlignment="1">
      <alignment vertical="center"/>
    </xf>
    <xf numFmtId="180" fontId="68" fillId="0" borderId="0" xfId="0" applyNumberFormat="1" applyFont="1" applyFill="1" applyAlignment="1">
      <alignment horizontal="center" vertical="center"/>
    </xf>
    <xf numFmtId="180" fontId="90" fillId="0" borderId="0" xfId="0" applyNumberFormat="1" applyFont="1" applyFill="1" applyAlignment="1">
      <alignment horizontal="center" vertical="center"/>
    </xf>
    <xf numFmtId="0" fontId="72" fillId="0" borderId="3" xfId="244" applyFont="1" applyFill="1" applyBorder="1" applyAlignment="1">
      <alignment horizontal="left" vertical="center" wrapText="1"/>
    </xf>
    <xf numFmtId="0" fontId="72" fillId="0" borderId="3" xfId="0" applyFont="1" applyFill="1" applyBorder="1" applyAlignment="1">
      <alignment horizontal="center" vertical="center"/>
    </xf>
    <xf numFmtId="0" fontId="68" fillId="0" borderId="3" xfId="244" applyFont="1" applyFill="1" applyBorder="1" applyAlignment="1">
      <alignment horizontal="left" vertical="center" wrapText="1"/>
    </xf>
    <xf numFmtId="0" fontId="72" fillId="0" borderId="3" xfId="244" applyFont="1" applyFill="1" applyBorder="1" applyAlignment="1">
      <alignment horizontal="center" vertical="center"/>
    </xf>
    <xf numFmtId="0" fontId="68" fillId="0" borderId="0" xfId="244" applyFont="1" applyFill="1" applyBorder="1" applyAlignment="1">
      <alignment horizontal="left" vertical="center" wrapText="1"/>
    </xf>
    <xf numFmtId="170" fontId="68" fillId="0" borderId="0" xfId="244" applyNumberFormat="1" applyFont="1" applyFill="1" applyBorder="1" applyAlignment="1">
      <alignment horizontal="center" vertical="center" wrapText="1"/>
    </xf>
    <xf numFmtId="170" fontId="68" fillId="0" borderId="0" xfId="244" applyNumberFormat="1" applyFont="1" applyFill="1" applyBorder="1" applyAlignment="1">
      <alignment horizontal="right" vertical="center" wrapText="1"/>
    </xf>
    <xf numFmtId="170" fontId="68" fillId="0" borderId="0" xfId="244" applyNumberFormat="1" applyFont="1" applyFill="1" applyBorder="1" applyAlignment="1">
      <alignment horizontal="center" vertical="center"/>
    </xf>
    <xf numFmtId="170" fontId="68" fillId="0" borderId="0" xfId="244" applyNumberFormat="1" applyFont="1" applyFill="1" applyBorder="1" applyAlignment="1">
      <alignment vertical="center"/>
    </xf>
    <xf numFmtId="180" fontId="68" fillId="0" borderId="0" xfId="244" applyNumberFormat="1" applyFont="1" applyFill="1" applyBorder="1" applyAlignment="1">
      <alignment horizontal="center" vertical="center"/>
    </xf>
    <xf numFmtId="177" fontId="88" fillId="0" borderId="3" xfId="0" applyNumberFormat="1" applyFont="1" applyFill="1" applyBorder="1" applyAlignment="1">
      <alignment horizontal="center" vertical="center" wrapText="1"/>
    </xf>
    <xf numFmtId="179" fontId="5" fillId="22" borderId="3" xfId="236" applyNumberFormat="1" applyFont="1" applyFill="1" applyBorder="1" applyAlignment="1">
      <alignment horizontal="center" vertical="center" wrapText="1"/>
    </xf>
    <xf numFmtId="179" fontId="5" fillId="22" borderId="3" xfId="236" applyNumberFormat="1" applyFont="1" applyFill="1" applyBorder="1" applyAlignment="1">
      <alignment horizontal="right" vertical="center" wrapText="1"/>
    </xf>
    <xf numFmtId="179" fontId="67" fillId="0" borderId="3" xfId="0" applyNumberFormat="1" applyFont="1" applyFill="1" applyBorder="1" applyAlignment="1">
      <alignment vertical="center"/>
    </xf>
    <xf numFmtId="177" fontId="79" fillId="0" borderId="18" xfId="0" applyNumberFormat="1" applyFont="1" applyFill="1" applyBorder="1" applyAlignment="1">
      <alignment vertical="center" wrapText="1"/>
    </xf>
    <xf numFmtId="0" fontId="92" fillId="0" borderId="0" xfId="0" applyFont="1" applyFill="1" applyBorder="1" applyAlignment="1">
      <alignment vertical="center"/>
    </xf>
    <xf numFmtId="177" fontId="5" fillId="29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5" fillId="0" borderId="18" xfId="0" applyFont="1" applyFill="1" applyBorder="1" applyAlignment="1">
      <alignment vertical="center"/>
    </xf>
    <xf numFmtId="179" fontId="85" fillId="0" borderId="14" xfId="0" applyNumberFormat="1" applyFont="1" applyFill="1" applyBorder="1" applyAlignment="1">
      <alignment horizontal="center" vertical="center" wrapText="1"/>
    </xf>
    <xf numFmtId="179" fontId="78" fillId="0" borderId="14" xfId="0" applyNumberFormat="1" applyFont="1" applyFill="1" applyBorder="1" applyAlignment="1">
      <alignment horizontal="center" vertical="center" wrapText="1"/>
    </xf>
    <xf numFmtId="179" fontId="78" fillId="0" borderId="14" xfId="0" applyNumberFormat="1" applyFont="1" applyFill="1" applyBorder="1" applyAlignment="1">
      <alignment horizontal="right" vertical="center" wrapText="1"/>
    </xf>
    <xf numFmtId="0" fontId="78" fillId="0" borderId="3" xfId="0" applyNumberFormat="1" applyFont="1" applyFill="1" applyBorder="1" applyAlignment="1">
      <alignment vertical="center" wrapText="1"/>
    </xf>
    <xf numFmtId="178" fontId="85" fillId="0" borderId="3" xfId="0" applyNumberFormat="1" applyFont="1" applyFill="1" applyBorder="1" applyAlignment="1">
      <alignment horizontal="center" vertical="center" wrapText="1"/>
    </xf>
    <xf numFmtId="178" fontId="78" fillId="0" borderId="3" xfId="0" applyNumberFormat="1" applyFont="1" applyFill="1" applyBorder="1" applyAlignment="1">
      <alignment horizontal="center" vertical="center" wrapText="1"/>
    </xf>
    <xf numFmtId="177" fontId="72" fillId="0" borderId="3" xfId="0" applyNumberFormat="1" applyFont="1" applyFill="1" applyBorder="1" applyAlignment="1">
      <alignment horizontal="center" vertical="center" wrapText="1"/>
    </xf>
    <xf numFmtId="177" fontId="72" fillId="0" borderId="3" xfId="0" applyNumberFormat="1" applyFont="1" applyFill="1" applyBorder="1" applyAlignment="1">
      <alignment vertical="center" wrapText="1"/>
    </xf>
    <xf numFmtId="179" fontId="72" fillId="0" borderId="3" xfId="0" applyNumberFormat="1" applyFont="1" applyFill="1" applyBorder="1" applyAlignment="1">
      <alignment vertical="center" wrapText="1"/>
    </xf>
    <xf numFmtId="177" fontId="85" fillId="0" borderId="3" xfId="0" applyNumberFormat="1" applyFont="1" applyFill="1" applyBorder="1" applyAlignment="1">
      <alignment vertical="center" wrapText="1"/>
    </xf>
    <xf numFmtId="177" fontId="68" fillId="0" borderId="19" xfId="0" applyNumberFormat="1" applyFont="1" applyFill="1" applyBorder="1" applyAlignment="1">
      <alignment horizontal="center" vertical="center" wrapText="1"/>
    </xf>
    <xf numFmtId="177" fontId="72" fillId="0" borderId="3" xfId="0" applyNumberFormat="1" applyFont="1" applyFill="1" applyBorder="1" applyAlignment="1" applyProtection="1">
      <alignment horizontal="right" vertical="center"/>
      <protection locked="0"/>
    </xf>
    <xf numFmtId="177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8" fontId="72" fillId="0" borderId="3" xfId="0" applyNumberFormat="1" applyFont="1" applyFill="1" applyBorder="1" applyAlignment="1">
      <alignment horizontal="center" vertical="center" wrapText="1"/>
    </xf>
    <xf numFmtId="0" fontId="94" fillId="0" borderId="18" xfId="0" applyFont="1" applyFill="1" applyBorder="1" applyAlignment="1">
      <alignment horizontal="left" vertical="center" wrapText="1"/>
    </xf>
    <xf numFmtId="0" fontId="87" fillId="0" borderId="3" xfId="0" applyFont="1" applyFill="1" applyBorder="1" applyAlignment="1">
      <alignment horizontal="left" vertical="center" wrapText="1"/>
    </xf>
    <xf numFmtId="0" fontId="78" fillId="22" borderId="0" xfId="0" applyFont="1" applyFill="1" applyBorder="1" applyAlignment="1">
      <alignment horizontal="center" vertical="center"/>
    </xf>
    <xf numFmtId="0" fontId="78" fillId="0" borderId="20" xfId="0" applyFont="1" applyFill="1" applyBorder="1" applyAlignment="1">
      <alignment horizontal="left" vertical="center" wrapText="1"/>
    </xf>
    <xf numFmtId="0" fontId="79" fillId="0" borderId="13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center" vertical="center"/>
    </xf>
    <xf numFmtId="0" fontId="78" fillId="22" borderId="0" xfId="0" applyFont="1" applyFill="1" applyBorder="1" applyAlignment="1">
      <alignment vertical="center"/>
    </xf>
    <xf numFmtId="0" fontId="79" fillId="0" borderId="0" xfId="0" applyFont="1" applyAlignment="1">
      <alignment vertical="center"/>
    </xf>
    <xf numFmtId="0" fontId="78" fillId="22" borderId="13" xfId="0" applyFont="1" applyFill="1" applyBorder="1" applyAlignment="1">
      <alignment horizontal="left" vertical="center" wrapText="1"/>
    </xf>
    <xf numFmtId="0" fontId="78" fillId="22" borderId="0" xfId="0" applyFont="1" applyFill="1" applyBorder="1" applyAlignment="1">
      <alignment horizontal="left" vertical="center"/>
    </xf>
    <xf numFmtId="0" fontId="78" fillId="22" borderId="0" xfId="0" applyFont="1" applyFill="1" applyAlignment="1">
      <alignment horizontal="left" vertical="center"/>
    </xf>
    <xf numFmtId="0" fontId="78" fillId="22" borderId="0" xfId="0" applyFont="1" applyFill="1" applyBorder="1" applyAlignment="1">
      <alignment horizontal="left" vertical="center" wrapText="1"/>
    </xf>
    <xf numFmtId="0" fontId="78" fillId="22" borderId="16" xfId="0" applyFont="1" applyFill="1" applyBorder="1" applyAlignment="1">
      <alignment horizontal="right" vertical="center"/>
    </xf>
    <xf numFmtId="0" fontId="78" fillId="22" borderId="0" xfId="0" applyFont="1" applyFill="1" applyAlignment="1">
      <alignment horizontal="center" vertical="center"/>
    </xf>
    <xf numFmtId="0" fontId="78" fillId="0" borderId="13" xfId="0" applyFont="1" applyFill="1" applyBorder="1" applyAlignment="1">
      <alignment horizontal="left" vertical="center" wrapText="1"/>
    </xf>
    <xf numFmtId="0" fontId="79" fillId="22" borderId="13" xfId="0" applyFont="1" applyFill="1" applyBorder="1" applyAlignment="1">
      <alignment horizontal="left" vertical="center" wrapText="1"/>
    </xf>
    <xf numFmtId="0" fontId="78" fillId="22" borderId="16" xfId="0" applyFont="1" applyFill="1" applyBorder="1" applyAlignment="1">
      <alignment horizontal="left" vertical="center"/>
    </xf>
    <xf numFmtId="0" fontId="85" fillId="22" borderId="13" xfId="0" applyFont="1" applyFill="1" applyBorder="1" applyAlignment="1">
      <alignment horizontal="right" vertical="center" wrapText="1"/>
    </xf>
    <xf numFmtId="0" fontId="68" fillId="0" borderId="17" xfId="0" applyFont="1" applyFill="1" applyBorder="1" applyAlignment="1">
      <alignment horizontal="left" vertical="center" wrapText="1"/>
    </xf>
    <xf numFmtId="0" fontId="78" fillId="0" borderId="3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/>
    </xf>
    <xf numFmtId="0" fontId="78" fillId="22" borderId="19" xfId="0" applyFont="1" applyFill="1" applyBorder="1" applyAlignment="1">
      <alignment horizontal="center" vertical="center" wrapText="1" shrinkToFit="1"/>
    </xf>
    <xf numFmtId="0" fontId="78" fillId="22" borderId="14" xfId="0" applyFont="1" applyFill="1" applyBorder="1" applyAlignment="1">
      <alignment horizontal="center" vertical="center" wrapText="1" shrinkToFit="1"/>
    </xf>
    <xf numFmtId="0" fontId="83" fillId="0" borderId="0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/>
    </xf>
    <xf numFmtId="0" fontId="78" fillId="0" borderId="17" xfId="0" applyFont="1" applyFill="1" applyBorder="1" applyAlignment="1">
      <alignment horizontal="left" vertical="center" wrapText="1"/>
    </xf>
    <xf numFmtId="0" fontId="79" fillId="0" borderId="3" xfId="0" applyFont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/>
    </xf>
    <xf numFmtId="0" fontId="78" fillId="0" borderId="17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8" fillId="0" borderId="19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84" fillId="22" borderId="15" xfId="0" applyFont="1" applyFill="1" applyBorder="1" applyAlignment="1" applyProtection="1">
      <alignment horizontal="center"/>
      <protection locked="0"/>
    </xf>
    <xf numFmtId="0" fontId="84" fillId="22" borderId="17" xfId="0" applyFont="1" applyFill="1" applyBorder="1" applyAlignment="1" applyProtection="1">
      <alignment horizontal="center"/>
      <protection locked="0"/>
    </xf>
    <xf numFmtId="0" fontId="84" fillId="22" borderId="18" xfId="0" applyFont="1" applyFill="1" applyBorder="1" applyAlignment="1" applyProtection="1">
      <alignment horizontal="center"/>
      <protection locked="0"/>
    </xf>
    <xf numFmtId="0" fontId="84" fillId="22" borderId="3" xfId="0" applyFont="1" applyFill="1" applyBorder="1" applyAlignment="1">
      <alignment horizontal="center" vertical="center"/>
    </xf>
    <xf numFmtId="0" fontId="84" fillId="22" borderId="14" xfId="0" applyFont="1" applyFill="1" applyBorder="1" applyAlignment="1">
      <alignment horizontal="center" vertical="center"/>
    </xf>
    <xf numFmtId="0" fontId="84" fillId="22" borderId="3" xfId="0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vertical="center"/>
    </xf>
    <xf numFmtId="0" fontId="84" fillId="22" borderId="3" xfId="236" applyNumberFormat="1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170" fontId="78" fillId="0" borderId="0" xfId="0" applyNumberFormat="1" applyFont="1" applyFill="1" applyBorder="1" applyAlignment="1">
      <alignment horizontal="center" vertical="center" wrapText="1"/>
    </xf>
    <xf numFmtId="170" fontId="78" fillId="0" borderId="0" xfId="0" quotePrefix="1" applyNumberFormat="1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vertical="center"/>
    </xf>
    <xf numFmtId="0" fontId="84" fillId="22" borderId="15" xfId="0" applyFont="1" applyFill="1" applyBorder="1" applyAlignment="1">
      <alignment horizontal="center" vertical="center" wrapText="1"/>
    </xf>
    <xf numFmtId="0" fontId="84" fillId="22" borderId="17" xfId="0" applyFont="1" applyFill="1" applyBorder="1" applyAlignment="1">
      <alignment horizontal="center" vertical="center" wrapText="1"/>
    </xf>
    <xf numFmtId="0" fontId="84" fillId="22" borderId="18" xfId="0" applyFont="1" applyFill="1" applyBorder="1" applyAlignment="1">
      <alignment horizontal="center" vertical="center" wrapText="1"/>
    </xf>
    <xf numFmtId="170" fontId="78" fillId="22" borderId="0" xfId="0" applyNumberFormat="1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 wrapText="1"/>
    </xf>
    <xf numFmtId="0" fontId="78" fillId="22" borderId="3" xfId="0" applyFont="1" applyFill="1" applyBorder="1" applyAlignment="1">
      <alignment horizontal="center" vertical="center"/>
    </xf>
    <xf numFmtId="0" fontId="78" fillId="22" borderId="3" xfId="0" applyFont="1" applyFill="1" applyBorder="1" applyAlignment="1">
      <alignment horizontal="center" vertical="center" wrapText="1"/>
    </xf>
    <xf numFmtId="0" fontId="78" fillId="22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/>
    </xf>
    <xf numFmtId="0" fontId="5" fillId="22" borderId="14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 wrapText="1"/>
    </xf>
    <xf numFmtId="0" fontId="5" fillId="22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0" fontId="5" fillId="22" borderId="0" xfId="0" applyNumberFormat="1" applyFont="1" applyFill="1" applyBorder="1" applyAlignment="1">
      <alignment horizontal="left" vertical="center" wrapText="1"/>
    </xf>
    <xf numFmtId="0" fontId="4" fillId="22" borderId="13" xfId="0" applyFont="1" applyFill="1" applyBorder="1" applyAlignment="1">
      <alignment horizontal="center" vertical="center"/>
    </xf>
    <xf numFmtId="0" fontId="76" fillId="22" borderId="13" xfId="0" applyFont="1" applyFill="1" applyBorder="1" applyAlignment="1">
      <alignment horizontal="center" vertical="center"/>
    </xf>
    <xf numFmtId="0" fontId="5" fillId="22" borderId="0" xfId="0" applyFont="1" applyFill="1" applyBorder="1" applyAlignment="1">
      <alignment horizontal="left" vertical="center"/>
    </xf>
    <xf numFmtId="0" fontId="5" fillId="22" borderId="0" xfId="0" applyFont="1" applyFill="1" applyAlignment="1">
      <alignment horizontal="center" vertical="center"/>
    </xf>
    <xf numFmtId="0" fontId="73" fillId="0" borderId="0" xfId="244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0" fontId="68" fillId="0" borderId="3" xfId="244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 shrinkToFi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73" fillId="0" borderId="15" xfId="244" applyFont="1" applyFill="1" applyBorder="1" applyAlignment="1">
      <alignment horizontal="center" vertical="center" wrapText="1"/>
    </xf>
    <xf numFmtId="0" fontId="73" fillId="0" borderId="17" xfId="244" applyFont="1" applyFill="1" applyBorder="1" applyAlignment="1">
      <alignment horizontal="center" vertical="center" wrapText="1"/>
    </xf>
    <xf numFmtId="0" fontId="73" fillId="0" borderId="18" xfId="244" applyFont="1" applyFill="1" applyBorder="1" applyAlignment="1">
      <alignment horizontal="center" vertical="center" wrapText="1"/>
    </xf>
    <xf numFmtId="0" fontId="73" fillId="0" borderId="3" xfId="244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quotePrefix="1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5" fillId="0" borderId="3" xfId="24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 wrapText="1"/>
    </xf>
    <xf numFmtId="0" fontId="5" fillId="22" borderId="17" xfId="0" applyFont="1" applyFill="1" applyBorder="1" applyAlignment="1">
      <alignment horizontal="center" vertical="center" wrapText="1"/>
    </xf>
    <xf numFmtId="0" fontId="5" fillId="22" borderId="18" xfId="0" applyFont="1" applyFill="1" applyBorder="1" applyAlignment="1">
      <alignment horizontal="center" vertical="center" wrapText="1"/>
    </xf>
    <xf numFmtId="0" fontId="72" fillId="22" borderId="15" xfId="0" applyFont="1" applyFill="1" applyBorder="1" applyAlignment="1">
      <alignment horizontal="center" vertical="center"/>
    </xf>
    <xf numFmtId="0" fontId="72" fillId="22" borderId="17" xfId="0" applyFont="1" applyFill="1" applyBorder="1" applyAlignment="1">
      <alignment horizontal="center" vertical="center"/>
    </xf>
    <xf numFmtId="0" fontId="72" fillId="22" borderId="18" xfId="0" applyFont="1" applyFill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72" fillId="0" borderId="18" xfId="0" applyFont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/>
    </xf>
    <xf numFmtId="0" fontId="76" fillId="0" borderId="13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center" vertical="center"/>
    </xf>
    <xf numFmtId="0" fontId="68" fillId="0" borderId="19" xfId="244" applyFont="1" applyFill="1" applyBorder="1" applyAlignment="1">
      <alignment horizontal="center" vertical="center" wrapText="1"/>
    </xf>
    <xf numFmtId="0" fontId="68" fillId="0" borderId="14" xfId="244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center" vertical="center" wrapText="1"/>
    </xf>
    <xf numFmtId="0" fontId="68" fillId="22" borderId="19" xfId="0" applyFont="1" applyFill="1" applyBorder="1" applyAlignment="1">
      <alignment horizontal="center" vertical="center"/>
    </xf>
    <xf numFmtId="0" fontId="68" fillId="22" borderId="14" xfId="0" applyFont="1" applyFill="1" applyBorder="1" applyAlignment="1">
      <alignment horizontal="center" vertical="center"/>
    </xf>
    <xf numFmtId="0" fontId="68" fillId="22" borderId="19" xfId="0" applyFont="1" applyFill="1" applyBorder="1" applyAlignment="1">
      <alignment horizontal="center" vertical="center" wrapText="1"/>
    </xf>
    <xf numFmtId="0" fontId="68" fillId="22" borderId="14" xfId="0" applyFont="1" applyFill="1" applyBorder="1" applyAlignment="1">
      <alignment horizontal="center" vertical="center" wrapText="1"/>
    </xf>
    <xf numFmtId="0" fontId="68" fillId="22" borderId="19" xfId="0" applyFont="1" applyFill="1" applyBorder="1" applyAlignment="1">
      <alignment horizontal="center" vertical="center" wrapText="1" shrinkToFit="1"/>
    </xf>
    <xf numFmtId="0" fontId="68" fillId="22" borderId="14" xfId="0" applyFont="1" applyFill="1" applyBorder="1" applyAlignment="1">
      <alignment horizontal="center" vertical="center" wrapText="1" shrinkToFit="1"/>
    </xf>
    <xf numFmtId="0" fontId="68" fillId="22" borderId="15" xfId="0" applyFont="1" applyFill="1" applyBorder="1" applyAlignment="1">
      <alignment horizontal="center" vertical="center" wrapText="1"/>
    </xf>
    <xf numFmtId="0" fontId="68" fillId="22" borderId="17" xfId="0" applyFont="1" applyFill="1" applyBorder="1" applyAlignment="1">
      <alignment horizontal="center" vertical="center" wrapText="1"/>
    </xf>
    <xf numFmtId="0" fontId="68" fillId="22" borderId="18" xfId="0" applyFont="1" applyFill="1" applyBorder="1" applyAlignment="1">
      <alignment horizontal="center" vertical="center" wrapText="1"/>
    </xf>
    <xf numFmtId="0" fontId="4" fillId="22" borderId="13" xfId="0" applyFont="1" applyFill="1" applyBorder="1" applyAlignment="1">
      <alignment vertical="center"/>
    </xf>
    <xf numFmtId="0" fontId="76" fillId="22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70" fontId="68" fillId="22" borderId="0" xfId="0" applyNumberFormat="1" applyFont="1" applyFill="1" applyBorder="1" applyAlignment="1">
      <alignment horizontal="center" vertical="center" wrapText="1"/>
    </xf>
    <xf numFmtId="170" fontId="68" fillId="22" borderId="0" xfId="0" quotePrefix="1" applyNumberFormat="1" applyFont="1" applyFill="1" applyBorder="1" applyAlignment="1">
      <alignment horizontal="center" vertical="center" wrapText="1"/>
    </xf>
    <xf numFmtId="0" fontId="68" fillId="22" borderId="0" xfId="0" applyFont="1" applyFill="1" applyBorder="1" applyAlignment="1">
      <alignment horizontal="center" vertical="center"/>
    </xf>
    <xf numFmtId="0" fontId="68" fillId="22" borderId="0" xfId="0" applyFont="1" applyFill="1" applyAlignment="1">
      <alignment horizontal="center" vertical="center"/>
    </xf>
    <xf numFmtId="0" fontId="68" fillId="0" borderId="13" xfId="0" applyFont="1" applyFill="1" applyBorder="1" applyAlignment="1">
      <alignment horizontal="right" vertical="center"/>
    </xf>
    <xf numFmtId="0" fontId="5" fillId="22" borderId="19" xfId="0" applyFont="1" applyFill="1" applyBorder="1" applyAlignment="1">
      <alignment horizontal="center" vertical="center" wrapText="1" shrinkToFit="1"/>
    </xf>
    <xf numFmtId="0" fontId="5" fillId="22" borderId="14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/>
    </xf>
    <xf numFmtId="0" fontId="4" fillId="0" borderId="0" xfId="236" applyNumberFormat="1" applyFont="1" applyFill="1" applyBorder="1" applyAlignment="1">
      <alignment horizontal="center" vertical="center" wrapText="1"/>
    </xf>
    <xf numFmtId="0" fontId="5" fillId="22" borderId="19" xfId="236" applyNumberFormat="1" applyFont="1" applyFill="1" applyBorder="1" applyAlignment="1">
      <alignment horizontal="center" vertical="center" wrapText="1"/>
    </xf>
    <xf numFmtId="0" fontId="5" fillId="22" borderId="14" xfId="236" applyNumberFormat="1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9" xfId="236" applyNumberFormat="1" applyFont="1" applyFill="1" applyBorder="1" applyAlignment="1">
      <alignment horizontal="center" vertical="center" wrapText="1"/>
    </xf>
    <xf numFmtId="0" fontId="5" fillId="0" borderId="14" xfId="236" applyNumberFormat="1" applyFont="1" applyFill="1" applyBorder="1" applyAlignment="1">
      <alignment horizontal="center" vertical="center" wrapText="1"/>
    </xf>
    <xf numFmtId="177" fontId="68" fillId="0" borderId="15" xfId="0" applyNumberFormat="1" applyFont="1" applyFill="1" applyBorder="1" applyAlignment="1">
      <alignment horizontal="center" vertical="center" wrapText="1"/>
    </xf>
    <xf numFmtId="177" fontId="68" fillId="0" borderId="18" xfId="0" applyNumberFormat="1" applyFont="1" applyFill="1" applyBorder="1" applyAlignment="1">
      <alignment horizontal="center" vertical="center" wrapText="1"/>
    </xf>
    <xf numFmtId="0" fontId="68" fillId="22" borderId="3" xfId="0" applyFont="1" applyFill="1" applyBorder="1" applyAlignment="1">
      <alignment horizontal="center" vertical="center" wrapText="1"/>
    </xf>
    <xf numFmtId="173" fontId="68" fillId="0" borderId="15" xfId="0" applyNumberFormat="1" applyFont="1" applyFill="1" applyBorder="1" applyAlignment="1">
      <alignment horizontal="center" vertical="center" wrapText="1"/>
    </xf>
    <xf numFmtId="173" fontId="68" fillId="0" borderId="18" xfId="0" applyNumberFormat="1" applyFont="1" applyFill="1" applyBorder="1" applyAlignment="1">
      <alignment horizontal="center" vertical="center" wrapText="1"/>
    </xf>
    <xf numFmtId="179" fontId="72" fillId="0" borderId="15" xfId="0" applyNumberFormat="1" applyFont="1" applyFill="1" applyBorder="1" applyAlignment="1">
      <alignment horizontal="center" vertical="center" wrapText="1"/>
    </xf>
    <xf numFmtId="179" fontId="72" fillId="0" borderId="18" xfId="0" applyNumberFormat="1" applyFont="1" applyFill="1" applyBorder="1" applyAlignment="1">
      <alignment horizontal="center" vertical="center" wrapText="1"/>
    </xf>
    <xf numFmtId="0" fontId="68" fillId="22" borderId="15" xfId="0" applyFont="1" applyFill="1" applyBorder="1" applyAlignment="1">
      <alignment horizontal="left" vertical="center" wrapText="1"/>
    </xf>
    <xf numFmtId="0" fontId="68" fillId="22" borderId="17" xfId="0" applyFont="1" applyFill="1" applyBorder="1" applyAlignment="1">
      <alignment horizontal="left" vertical="center" wrapText="1"/>
    </xf>
    <xf numFmtId="0" fontId="68" fillId="22" borderId="18" xfId="0" applyFont="1" applyFill="1" applyBorder="1" applyAlignment="1">
      <alignment horizontal="left" vertical="center" wrapText="1"/>
    </xf>
    <xf numFmtId="0" fontId="68" fillId="22" borderId="3" xfId="0" applyFont="1" applyFill="1" applyBorder="1" applyAlignment="1">
      <alignment horizontal="center" vertical="center"/>
    </xf>
    <xf numFmtId="0" fontId="68" fillId="0" borderId="0" xfId="0" applyFont="1" applyFill="1" applyAlignment="1">
      <alignment vertical="center" wrapText="1"/>
    </xf>
    <xf numFmtId="0" fontId="72" fillId="22" borderId="15" xfId="0" applyFont="1" applyFill="1" applyBorder="1" applyAlignment="1">
      <alignment horizontal="left" vertical="center" wrapText="1"/>
    </xf>
    <xf numFmtId="0" fontId="72" fillId="22" borderId="17" xfId="0" applyFont="1" applyFill="1" applyBorder="1" applyAlignment="1">
      <alignment horizontal="left" vertical="center" wrapText="1"/>
    </xf>
    <xf numFmtId="0" fontId="72" fillId="22" borderId="18" xfId="0" applyFont="1" applyFill="1" applyBorder="1" applyAlignment="1">
      <alignment horizontal="left" vertical="center" wrapText="1"/>
    </xf>
    <xf numFmtId="177" fontId="72" fillId="0" borderId="15" xfId="0" applyNumberFormat="1" applyFont="1" applyFill="1" applyBorder="1" applyAlignment="1">
      <alignment horizontal="center" vertical="center" wrapText="1"/>
    </xf>
    <xf numFmtId="177" fontId="72" fillId="0" borderId="18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/>
    </xf>
    <xf numFmtId="169" fontId="68" fillId="0" borderId="15" xfId="0" applyNumberFormat="1" applyFont="1" applyFill="1" applyBorder="1" applyAlignment="1">
      <alignment horizontal="right" vertical="center" wrapText="1"/>
    </xf>
    <xf numFmtId="169" fontId="68" fillId="0" borderId="18" xfId="0" applyNumberFormat="1" applyFont="1" applyFill="1" applyBorder="1" applyAlignment="1">
      <alignment horizontal="right" vertical="center" wrapText="1"/>
    </xf>
    <xf numFmtId="179" fontId="68" fillId="0" borderId="15" xfId="0" applyNumberFormat="1" applyFont="1" applyFill="1" applyBorder="1" applyAlignment="1">
      <alignment horizontal="center" vertical="center" wrapText="1"/>
    </xf>
    <xf numFmtId="179" fontId="68" fillId="0" borderId="18" xfId="0" applyNumberFormat="1" applyFont="1" applyFill="1" applyBorder="1" applyAlignment="1">
      <alignment horizontal="center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3" fontId="72" fillId="0" borderId="18" xfId="0" applyNumberFormat="1" applyFont="1" applyFill="1" applyBorder="1" applyAlignment="1">
      <alignment horizontal="right" vertical="center" wrapText="1"/>
    </xf>
    <xf numFmtId="177" fontId="72" fillId="0" borderId="15" xfId="0" applyNumberFormat="1" applyFont="1" applyFill="1" applyBorder="1" applyAlignment="1">
      <alignment horizontal="right" vertical="center" wrapText="1"/>
    </xf>
    <xf numFmtId="177" fontId="72" fillId="0" borderId="18" xfId="0" applyNumberFormat="1" applyFont="1" applyFill="1" applyBorder="1" applyAlignment="1">
      <alignment horizontal="right" vertical="center" wrapText="1"/>
    </xf>
    <xf numFmtId="177" fontId="68" fillId="0" borderId="15" xfId="0" applyNumberFormat="1" applyFont="1" applyFill="1" applyBorder="1" applyAlignment="1">
      <alignment horizontal="right" vertical="center" wrapText="1"/>
    </xf>
    <xf numFmtId="177" fontId="68" fillId="0" borderId="18" xfId="0" applyNumberFormat="1" applyFont="1" applyFill="1" applyBorder="1" applyAlignment="1">
      <alignment horizontal="right" vertical="center" wrapText="1"/>
    </xf>
    <xf numFmtId="3" fontId="68" fillId="0" borderId="15" xfId="0" applyNumberFormat="1" applyFont="1" applyFill="1" applyBorder="1" applyAlignment="1">
      <alignment horizontal="right" vertical="center" wrapText="1"/>
    </xf>
    <xf numFmtId="3" fontId="68" fillId="0" borderId="18" xfId="0" applyNumberFormat="1" applyFont="1" applyFill="1" applyBorder="1" applyAlignment="1">
      <alignment horizontal="right" vertical="center" wrapText="1"/>
    </xf>
    <xf numFmtId="0" fontId="68" fillId="22" borderId="0" xfId="0" applyFont="1" applyFill="1" applyBorder="1" applyAlignment="1">
      <alignment horizontal="justify" vertical="center" wrapText="1" shrinkToFit="1"/>
    </xf>
    <xf numFmtId="3" fontId="68" fillId="22" borderId="3" xfId="0" applyNumberFormat="1" applyFont="1" applyFill="1" applyBorder="1" applyAlignment="1">
      <alignment horizontal="center" vertical="center"/>
    </xf>
    <xf numFmtId="0" fontId="72" fillId="22" borderId="0" xfId="0" applyFont="1" applyFill="1" applyBorder="1" applyAlignment="1">
      <alignment vertical="center"/>
    </xf>
    <xf numFmtId="178" fontId="68" fillId="22" borderId="3" xfId="0" applyNumberFormat="1" applyFont="1" applyFill="1" applyBorder="1" applyAlignment="1">
      <alignment horizontal="center" vertical="center" wrapText="1"/>
    </xf>
    <xf numFmtId="170" fontId="68" fillId="22" borderId="3" xfId="0" applyNumberFormat="1" applyFont="1" applyFill="1" applyBorder="1" applyAlignment="1">
      <alignment horizontal="center" vertical="center" wrapText="1"/>
    </xf>
    <xf numFmtId="0" fontId="72" fillId="22" borderId="3" xfId="0" applyFont="1" applyFill="1" applyBorder="1" applyAlignment="1">
      <alignment horizontal="center" vertical="center" wrapText="1"/>
    </xf>
    <xf numFmtId="179" fontId="68" fillId="22" borderId="15" xfId="0" applyNumberFormat="1" applyFont="1" applyFill="1" applyBorder="1" applyAlignment="1">
      <alignment horizontal="center" vertical="center" wrapText="1"/>
    </xf>
    <xf numFmtId="179" fontId="68" fillId="22" borderId="18" xfId="0" applyNumberFormat="1" applyFont="1" applyFill="1" applyBorder="1" applyAlignment="1">
      <alignment horizontal="center" vertical="center" wrapText="1"/>
    </xf>
    <xf numFmtId="3" fontId="68" fillId="22" borderId="3" xfId="0" applyNumberFormat="1" applyFont="1" applyFill="1" applyBorder="1" applyAlignment="1">
      <alignment horizontal="center" vertical="center" wrapText="1"/>
    </xf>
    <xf numFmtId="0" fontId="68" fillId="22" borderId="15" xfId="0" applyFont="1" applyFill="1" applyBorder="1" applyAlignment="1">
      <alignment horizontal="center" vertical="center"/>
    </xf>
    <xf numFmtId="0" fontId="68" fillId="22" borderId="17" xfId="0" applyFont="1" applyFill="1" applyBorder="1" applyAlignment="1">
      <alignment horizontal="center" vertical="center"/>
    </xf>
    <xf numFmtId="0" fontId="68" fillId="22" borderId="18" xfId="0" applyFont="1" applyFill="1" applyBorder="1" applyAlignment="1">
      <alignment horizontal="center" vertical="center"/>
    </xf>
    <xf numFmtId="0" fontId="68" fillId="22" borderId="3" xfId="0" applyFont="1" applyFill="1" applyBorder="1" applyAlignment="1">
      <alignment horizontal="left" vertical="center" wrapText="1"/>
    </xf>
    <xf numFmtId="3" fontId="72" fillId="22" borderId="3" xfId="0" applyNumberFormat="1" applyFont="1" applyFill="1" applyBorder="1" applyAlignment="1">
      <alignment horizontal="center" vertical="center" wrapText="1"/>
    </xf>
    <xf numFmtId="179" fontId="72" fillId="22" borderId="15" xfId="0" applyNumberFormat="1" applyFont="1" applyFill="1" applyBorder="1" applyAlignment="1">
      <alignment horizontal="center" vertical="center" wrapText="1"/>
    </xf>
    <xf numFmtId="179" fontId="72" fillId="22" borderId="18" xfId="0" applyNumberFormat="1" applyFont="1" applyFill="1" applyBorder="1" applyAlignment="1">
      <alignment horizontal="center" vertical="center" wrapText="1"/>
    </xf>
    <xf numFmtId="178" fontId="68" fillId="22" borderId="15" xfId="0" applyNumberFormat="1" applyFont="1" applyFill="1" applyBorder="1" applyAlignment="1">
      <alignment horizontal="center" vertical="center" wrapText="1"/>
    </xf>
    <xf numFmtId="178" fontId="68" fillId="22" borderId="17" xfId="0" applyNumberFormat="1" applyFont="1" applyFill="1" applyBorder="1" applyAlignment="1">
      <alignment horizontal="center" vertical="center" wrapText="1"/>
    </xf>
    <xf numFmtId="178" fontId="68" fillId="22" borderId="18" xfId="0" applyNumberFormat="1" applyFont="1" applyFill="1" applyBorder="1" applyAlignment="1">
      <alignment horizontal="center" vertical="center" wrapText="1"/>
    </xf>
    <xf numFmtId="0" fontId="72" fillId="22" borderId="0" xfId="0" applyFont="1" applyFill="1" applyBorder="1" applyAlignment="1">
      <alignment horizontal="left" vertical="center" wrapText="1"/>
    </xf>
    <xf numFmtId="0" fontId="68" fillId="0" borderId="15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178" fontId="72" fillId="22" borderId="3" xfId="0" applyNumberFormat="1" applyFont="1" applyFill="1" applyBorder="1" applyAlignment="1">
      <alignment horizontal="center" vertical="center" wrapText="1"/>
    </xf>
    <xf numFmtId="49" fontId="68" fillId="22" borderId="15" xfId="0" applyNumberFormat="1" applyFont="1" applyFill="1" applyBorder="1" applyAlignment="1">
      <alignment horizontal="center" vertical="center" wrapText="1"/>
    </xf>
    <xf numFmtId="49" fontId="68" fillId="22" borderId="17" xfId="0" applyNumberFormat="1" applyFont="1" applyFill="1" applyBorder="1" applyAlignment="1">
      <alignment horizontal="center" vertical="center" wrapText="1"/>
    </xf>
    <xf numFmtId="49" fontId="68" fillId="22" borderId="18" xfId="0" applyNumberFormat="1" applyFont="1" applyFill="1" applyBorder="1" applyAlignment="1">
      <alignment horizontal="center" vertical="center" wrapText="1"/>
    </xf>
    <xf numFmtId="0" fontId="74" fillId="22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/>
    </xf>
    <xf numFmtId="49" fontId="72" fillId="22" borderId="15" xfId="0" applyNumberFormat="1" applyFont="1" applyFill="1" applyBorder="1" applyAlignment="1">
      <alignment horizontal="center" vertical="center" wrapText="1"/>
    </xf>
    <xf numFmtId="49" fontId="72" fillId="22" borderId="17" xfId="0" applyNumberFormat="1" applyFont="1" applyFill="1" applyBorder="1" applyAlignment="1">
      <alignment horizontal="center" vertical="center" wrapText="1"/>
    </xf>
    <xf numFmtId="49" fontId="72" fillId="22" borderId="18" xfId="0" applyNumberFormat="1" applyFont="1" applyFill="1" applyBorder="1" applyAlignment="1">
      <alignment horizontal="center" vertical="center" wrapText="1"/>
    </xf>
    <xf numFmtId="49" fontId="72" fillId="22" borderId="15" xfId="0" applyNumberFormat="1" applyFont="1" applyFill="1" applyBorder="1" applyAlignment="1">
      <alignment horizontal="left" vertical="center" wrapText="1"/>
    </xf>
    <xf numFmtId="49" fontId="72" fillId="22" borderId="17" xfId="0" applyNumberFormat="1" applyFont="1" applyFill="1" applyBorder="1" applyAlignment="1">
      <alignment horizontal="left" vertical="center" wrapText="1"/>
    </xf>
    <xf numFmtId="49" fontId="72" fillId="22" borderId="18" xfId="0" applyNumberFormat="1" applyFont="1" applyFill="1" applyBorder="1" applyAlignment="1">
      <alignment horizontal="left" vertical="center" wrapText="1"/>
    </xf>
    <xf numFmtId="0" fontId="67" fillId="0" borderId="0" xfId="0" applyFont="1" applyFill="1" applyAlignment="1">
      <alignment vertical="center" wrapText="1"/>
    </xf>
    <xf numFmtId="0" fontId="69" fillId="0" borderId="0" xfId="0" applyFont="1" applyAlignment="1">
      <alignment vertical="center" wrapText="1"/>
    </xf>
    <xf numFmtId="0" fontId="68" fillId="22" borderId="0" xfId="0" applyFont="1" applyFill="1" applyBorder="1" applyAlignment="1">
      <alignment horizontal="center"/>
    </xf>
    <xf numFmtId="49" fontId="68" fillId="22" borderId="15" xfId="0" applyNumberFormat="1" applyFont="1" applyFill="1" applyBorder="1" applyAlignment="1">
      <alignment horizontal="left" vertical="center" wrapText="1"/>
    </xf>
    <xf numFmtId="49" fontId="68" fillId="22" borderId="17" xfId="0" applyNumberFormat="1" applyFont="1" applyFill="1" applyBorder="1" applyAlignment="1">
      <alignment horizontal="left" vertical="center" wrapText="1"/>
    </xf>
    <xf numFmtId="49" fontId="68" fillId="22" borderId="18" xfId="0" applyNumberFormat="1" applyFont="1" applyFill="1" applyBorder="1" applyAlignment="1">
      <alignment horizontal="left" vertical="center" wrapText="1"/>
    </xf>
    <xf numFmtId="0" fontId="68" fillId="22" borderId="21" xfId="0" applyFont="1" applyFill="1" applyBorder="1" applyAlignment="1">
      <alignment horizontal="center" vertical="center" wrapText="1"/>
    </xf>
    <xf numFmtId="0" fontId="68" fillId="22" borderId="22" xfId="0" applyFont="1" applyFill="1" applyBorder="1" applyAlignment="1">
      <alignment horizontal="center" vertical="center" wrapText="1"/>
    </xf>
    <xf numFmtId="0" fontId="68" fillId="22" borderId="23" xfId="0" applyFont="1" applyFill="1" applyBorder="1" applyAlignment="1">
      <alignment horizontal="center" vertical="center" wrapText="1"/>
    </xf>
    <xf numFmtId="0" fontId="68" fillId="22" borderId="24" xfId="0" applyFont="1" applyFill="1" applyBorder="1" applyAlignment="1">
      <alignment horizontal="center" vertical="center" wrapText="1"/>
    </xf>
    <xf numFmtId="0" fontId="68" fillId="22" borderId="20" xfId="0" applyFont="1" applyFill="1" applyBorder="1" applyAlignment="1">
      <alignment horizontal="center" vertical="center" wrapText="1"/>
    </xf>
    <xf numFmtId="0" fontId="68" fillId="22" borderId="25" xfId="0" applyFont="1" applyFill="1" applyBorder="1" applyAlignment="1">
      <alignment horizontal="center" vertical="center" wrapText="1"/>
    </xf>
    <xf numFmtId="177" fontId="77" fillId="22" borderId="17" xfId="0" applyNumberFormat="1" applyFont="1" applyFill="1" applyBorder="1" applyAlignment="1">
      <alignment horizontal="center" vertical="center" wrapText="1"/>
    </xf>
    <xf numFmtId="177" fontId="77" fillId="22" borderId="18" xfId="0" applyNumberFormat="1" applyFont="1" applyFill="1" applyBorder="1" applyAlignment="1">
      <alignment horizontal="center" vertical="center" wrapText="1"/>
    </xf>
    <xf numFmtId="179" fontId="68" fillId="22" borderId="15" xfId="0" applyNumberFormat="1" applyFont="1" applyFill="1" applyBorder="1" applyAlignment="1">
      <alignment horizontal="right" wrapText="1"/>
    </xf>
    <xf numFmtId="179" fontId="68" fillId="22" borderId="17" xfId="0" applyNumberFormat="1" applyFont="1" applyFill="1" applyBorder="1" applyAlignment="1">
      <alignment horizontal="right" wrapText="1"/>
    </xf>
    <xf numFmtId="179" fontId="68" fillId="22" borderId="18" xfId="0" applyNumberFormat="1" applyFont="1" applyFill="1" applyBorder="1" applyAlignment="1">
      <alignment horizontal="right" wrapText="1"/>
    </xf>
    <xf numFmtId="49" fontId="68" fillId="0" borderId="21" xfId="0" applyNumberFormat="1" applyFont="1" applyFill="1" applyBorder="1" applyAlignment="1">
      <alignment horizontal="center" vertical="center" wrapText="1"/>
    </xf>
    <xf numFmtId="49" fontId="68" fillId="0" borderId="16" xfId="0" applyNumberFormat="1" applyFont="1" applyFill="1" applyBorder="1" applyAlignment="1">
      <alignment horizontal="center" vertical="center" wrapText="1"/>
    </xf>
    <xf numFmtId="49" fontId="68" fillId="0" borderId="22" xfId="0" applyNumberFormat="1" applyFont="1" applyFill="1" applyBorder="1" applyAlignment="1">
      <alignment horizontal="center" vertical="center" wrapText="1"/>
    </xf>
    <xf numFmtId="49" fontId="68" fillId="0" borderId="23" xfId="0" applyNumberFormat="1" applyFont="1" applyFill="1" applyBorder="1" applyAlignment="1">
      <alignment horizontal="center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49" fontId="68" fillId="0" borderId="24" xfId="0" applyNumberFormat="1" applyFont="1" applyFill="1" applyBorder="1" applyAlignment="1">
      <alignment horizontal="center" vertical="center" wrapText="1"/>
    </xf>
    <xf numFmtId="49" fontId="68" fillId="0" borderId="20" xfId="0" applyNumberFormat="1" applyFont="1" applyFill="1" applyBorder="1" applyAlignment="1">
      <alignment horizontal="center" vertical="center" wrapText="1"/>
    </xf>
    <xf numFmtId="49" fontId="68" fillId="0" borderId="13" xfId="0" applyNumberFormat="1" applyFont="1" applyFill="1" applyBorder="1" applyAlignment="1">
      <alignment horizontal="center" vertical="center" wrapText="1"/>
    </xf>
    <xf numFmtId="49" fontId="68" fillId="0" borderId="25" xfId="0" applyNumberFormat="1" applyFont="1" applyFill="1" applyBorder="1" applyAlignment="1">
      <alignment horizontal="center" vertical="center" wrapText="1"/>
    </xf>
    <xf numFmtId="0" fontId="68" fillId="22" borderId="16" xfId="0" applyFont="1" applyFill="1" applyBorder="1" applyAlignment="1">
      <alignment horizontal="center" vertical="center" wrapText="1"/>
    </xf>
    <xf numFmtId="0" fontId="68" fillId="22" borderId="0" xfId="0" applyFont="1" applyFill="1" applyBorder="1" applyAlignment="1">
      <alignment horizontal="center" vertical="center" wrapText="1"/>
    </xf>
    <xf numFmtId="0" fontId="68" fillId="22" borderId="13" xfId="0" applyFont="1" applyFill="1" applyBorder="1" applyAlignment="1">
      <alignment horizontal="center" vertical="center" wrapText="1"/>
    </xf>
    <xf numFmtId="179" fontId="68" fillId="22" borderId="17" xfId="0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72" fillId="22" borderId="0" xfId="0" applyFont="1" applyFill="1" applyAlignment="1">
      <alignment horizontal="right" vertical="center" wrapText="1"/>
    </xf>
    <xf numFmtId="0" fontId="75" fillId="22" borderId="0" xfId="0" applyFont="1" applyFill="1" applyAlignment="1">
      <alignment horizontal="right" vertical="center" wrapText="1"/>
    </xf>
    <xf numFmtId="0" fontId="72" fillId="22" borderId="13" xfId="0" applyFont="1" applyFill="1" applyBorder="1" applyAlignment="1">
      <alignment horizontal="right" vertical="center" wrapText="1"/>
    </xf>
    <xf numFmtId="0" fontId="69" fillId="22" borderId="13" xfId="0" applyFont="1" applyFill="1" applyBorder="1" applyAlignment="1">
      <alignment horizontal="right" vertical="center" wrapText="1"/>
    </xf>
    <xf numFmtId="177" fontId="77" fillId="22" borderId="15" xfId="0" applyNumberFormat="1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wrapText="1"/>
    </xf>
    <xf numFmtId="0" fontId="68" fillId="22" borderId="26" xfId="0" applyFont="1" applyFill="1" applyBorder="1" applyAlignment="1">
      <alignment horizontal="center" vertical="center"/>
    </xf>
    <xf numFmtId="0" fontId="68" fillId="22" borderId="26" xfId="0" applyFont="1" applyFill="1" applyBorder="1" applyAlignment="1">
      <alignment horizontal="center" vertical="center" wrapText="1"/>
    </xf>
    <xf numFmtId="3" fontId="72" fillId="22" borderId="15" xfId="0" applyNumberFormat="1" applyFont="1" applyFill="1" applyBorder="1" applyAlignment="1">
      <alignment horizontal="left" vertical="center" wrapText="1"/>
    </xf>
    <xf numFmtId="3" fontId="72" fillId="22" borderId="17" xfId="0" applyNumberFormat="1" applyFont="1" applyFill="1" applyBorder="1" applyAlignment="1">
      <alignment horizontal="left" vertical="center" wrapText="1"/>
    </xf>
    <xf numFmtId="3" fontId="72" fillId="22" borderId="18" xfId="0" applyNumberFormat="1" applyFont="1" applyFill="1" applyBorder="1" applyAlignment="1">
      <alignment horizontal="left" vertical="center" wrapText="1"/>
    </xf>
    <xf numFmtId="0" fontId="68" fillId="0" borderId="15" xfId="0" applyFont="1" applyFill="1" applyBorder="1" applyAlignment="1">
      <alignment horizontal="left" vertical="center" wrapText="1"/>
    </xf>
    <xf numFmtId="0" fontId="95" fillId="0" borderId="17" xfId="0" applyFont="1" applyFill="1" applyBorder="1" applyAlignment="1">
      <alignment horizontal="left" vertical="center" wrapText="1"/>
    </xf>
    <xf numFmtId="0" fontId="95" fillId="0" borderId="18" xfId="0" applyFont="1" applyFill="1" applyBorder="1" applyAlignment="1">
      <alignment horizontal="left" vertical="center" wrapText="1"/>
    </xf>
    <xf numFmtId="0" fontId="68" fillId="22" borderId="3" xfId="0" applyFont="1" applyFill="1" applyBorder="1" applyAlignment="1">
      <alignment horizontal="center" vertical="center" wrapText="1" shrinkToFit="1"/>
    </xf>
    <xf numFmtId="0" fontId="68" fillId="22" borderId="15" xfId="0" applyFont="1" applyFill="1" applyBorder="1" applyAlignment="1">
      <alignment horizontal="center" vertical="center" wrapText="1" shrinkToFit="1"/>
    </xf>
    <xf numFmtId="0" fontId="68" fillId="22" borderId="18" xfId="0" applyFont="1" applyFill="1" applyBorder="1" applyAlignment="1">
      <alignment horizontal="center" vertical="center" wrapText="1" shrinkToFit="1"/>
    </xf>
    <xf numFmtId="3" fontId="68" fillId="22" borderId="15" xfId="0" applyNumberFormat="1" applyFont="1" applyFill="1" applyBorder="1" applyAlignment="1">
      <alignment horizontal="center" vertical="center" wrapText="1" shrinkToFit="1"/>
    </xf>
    <xf numFmtId="3" fontId="68" fillId="22" borderId="18" xfId="0" applyNumberFormat="1" applyFont="1" applyFill="1" applyBorder="1" applyAlignment="1">
      <alignment horizontal="center" vertical="center" wrapText="1" shrinkToFit="1"/>
    </xf>
    <xf numFmtId="170" fontId="5" fillId="22" borderId="0" xfId="0" applyNumberFormat="1" applyFont="1" applyFill="1" applyBorder="1" applyAlignment="1">
      <alignment horizontal="center" vertical="center" wrapText="1"/>
    </xf>
    <xf numFmtId="170" fontId="5" fillId="22" borderId="0" xfId="0" quotePrefix="1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vertical="center"/>
    </xf>
    <xf numFmtId="0" fontId="5" fillId="2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2" fillId="0" borderId="15" xfId="0" applyFont="1" applyFill="1" applyBorder="1" applyAlignment="1">
      <alignment horizontal="center" vertical="center"/>
    </xf>
    <xf numFmtId="0" fontId="72" fillId="0" borderId="17" xfId="0" applyFont="1" applyFill="1" applyBorder="1" applyAlignment="1">
      <alignment horizontal="center" vertical="center"/>
    </xf>
    <xf numFmtId="0" fontId="72" fillId="0" borderId="18" xfId="0" applyFont="1" applyFill="1" applyBorder="1" applyAlignment="1">
      <alignment horizontal="center" vertical="center"/>
    </xf>
    <xf numFmtId="0" fontId="72" fillId="22" borderId="15" xfId="0" applyFont="1" applyFill="1" applyBorder="1" applyAlignment="1">
      <alignment horizontal="center" vertical="center" wrapText="1"/>
    </xf>
    <xf numFmtId="0" fontId="72" fillId="22" borderId="17" xfId="0" applyFont="1" applyFill="1" applyBorder="1" applyAlignment="1">
      <alignment horizontal="center" vertical="center" wrapText="1"/>
    </xf>
    <xf numFmtId="0" fontId="72" fillId="22" borderId="18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Звичайний 2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Лист2"/>
      <sheetName val="ПЛАН ЗАКУПІВЕЛЬ 2018"/>
      <sheetName val="Аркуш2"/>
      <sheetName val="MPPZ"/>
      <sheetName val="адмін_(2)"/>
      <sheetName val="9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  <sheetName val="BGVN1"/>
      <sheetName val="Technical"/>
      <sheetName val="БАЗА  "/>
      <sheetName val="МТР Газ України"/>
      <sheetName val="Daten"/>
      <sheetName val="Detail"/>
      <sheetName val="Annual Tables"/>
      <sheetName val="Index"/>
      <sheetName val="Annual Raw Data"/>
      <sheetName val="Quarterly Raw Data"/>
      <sheetName val="Quarterly MacroFlow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gdp"/>
      <sheetName val="Inform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  <sheetName val="7  інші витрат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Лист2"/>
      <sheetName val="1993"/>
      <sheetName val="7  інші витрати"/>
      <sheetName val="Ener "/>
      <sheetName val="gdp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рік"/>
      <sheetName val="1993"/>
      <sheetName val="7  інші витрат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993"/>
      <sheetName val="7  інші витрати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_Структура по елементах"/>
      <sheetName val="Тит сто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  <sheetName val="2002"/>
      <sheetName val="2001"/>
      <sheetName val="Ener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попер_роз"/>
      <sheetName val="база  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попер_ро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МТР_Газ_Україн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7  інші витрати"/>
      <sheetName val="Inform"/>
      <sheetName val="база  "/>
      <sheetName val="МТР_Газ_України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Лист1"/>
      <sheetName val="МТР все 2"/>
      <sheetName val="Inform"/>
      <sheetName val="7  Інші витрати"/>
      <sheetName val="МТР_Газ_Україн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Inform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7  інші витрати"/>
      <sheetName val="Inform"/>
      <sheetName val="база  "/>
      <sheetName val="gdp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7  інші витрати"/>
      <sheetName val="МТР Газ України"/>
      <sheetName val="база  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опер_роз"/>
      <sheetName val="Inform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МТР Газ України"/>
      <sheetName val="7  інші витрати"/>
      <sheetName val="Inform"/>
      <sheetName val="попер_роз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7  інші витрат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812"/>
      <sheetName val="Ф2"/>
      <sheetName val="gdp"/>
      <sheetName val="1993"/>
      <sheetName val="Додаток 3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Ener "/>
      <sheetName val="Припущення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МТР Газ України"/>
      <sheetName val="Inform"/>
      <sheetName val="7  інші витрати"/>
      <sheetName val="БАЗА  "/>
      <sheetName val="BGVN1"/>
      <sheetName val="д17-1"/>
      <sheetName val="БАЗА__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f-20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  <sheetName val="7  інші витрати"/>
      <sheetName val="п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Лист1"/>
      <sheetName val="consolidation hq formatted"/>
      <sheetName val="7  Інші витрати"/>
      <sheetName val="попер_роз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Ener "/>
      <sheetName val="Технич лист"/>
      <sheetName val="gdp"/>
      <sheetName val="до викупа"/>
      <sheetName val="Лист1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за  "/>
      <sheetName val="банк"/>
      <sheetName val="дез"/>
      <sheetName val="связь"/>
      <sheetName val="компод"/>
      <sheetName val="пож"/>
      <sheetName val="проезд"/>
      <sheetName val="страх"/>
      <sheetName val="7  інші витрати"/>
      <sheetName val="МТР Газ України"/>
      <sheetName val="Note2 to do "/>
      <sheetName val="4сд"/>
      <sheetName val="2сд"/>
      <sheetName val="7сд"/>
      <sheetName val="1993"/>
      <sheetName val="Лист2"/>
      <sheetName val="припущення"/>
      <sheetName val="т17мб(шаблон)"/>
      <sheetName val="реестр_заявок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83"/>
  <sheetViews>
    <sheetView view="pageBreakPreview" zoomScale="75" zoomScaleNormal="75" zoomScaleSheetLayoutView="75" workbookViewId="0">
      <selection activeCell="G20" sqref="G20:I20"/>
    </sheetView>
  </sheetViews>
  <sheetFormatPr defaultRowHeight="20.25"/>
  <cols>
    <col min="1" max="1" width="73.28515625" style="182" customWidth="1"/>
    <col min="2" max="2" width="15.28515625" style="187" customWidth="1"/>
    <col min="3" max="5" width="18" style="187" customWidth="1"/>
    <col min="6" max="6" width="16.7109375" style="182" customWidth="1"/>
    <col min="7" max="7" width="20.7109375" style="182" customWidth="1"/>
    <col min="8" max="8" width="21.42578125" style="182" customWidth="1"/>
    <col min="9" max="9" width="22.28515625" style="182" customWidth="1"/>
    <col min="10" max="10" width="13.42578125" style="182" hidden="1" customWidth="1"/>
    <col min="11" max="11" width="10" style="182" customWidth="1"/>
    <col min="12" max="12" width="9.5703125" style="182" customWidth="1"/>
    <col min="13" max="13" width="15.140625" style="182" customWidth="1"/>
    <col min="14" max="14" width="9.140625" style="182"/>
    <col min="15" max="15" width="10.5703125" style="182" customWidth="1"/>
    <col min="16" max="16384" width="9.140625" style="182"/>
  </cols>
  <sheetData>
    <row r="1" spans="1:10">
      <c r="A1" s="378"/>
      <c r="B1" s="378"/>
      <c r="C1" s="378"/>
      <c r="D1" s="378"/>
      <c r="E1" s="378"/>
      <c r="F1" s="378"/>
      <c r="G1" s="378"/>
      <c r="H1" s="378"/>
      <c r="I1" s="378"/>
    </row>
    <row r="2" spans="1:10" ht="18.75" customHeight="1">
      <c r="A2" s="379"/>
      <c r="B2" s="380"/>
      <c r="C2" s="180"/>
      <c r="D2" s="181"/>
      <c r="E2" s="181"/>
      <c r="F2" s="181" t="s">
        <v>485</v>
      </c>
      <c r="G2" s="181"/>
      <c r="H2" s="181"/>
      <c r="I2" s="181"/>
      <c r="J2" s="181"/>
    </row>
    <row r="3" spans="1:10">
      <c r="A3" s="380"/>
      <c r="B3" s="380"/>
      <c r="C3" s="180"/>
      <c r="D3" s="181"/>
      <c r="E3" s="181"/>
      <c r="F3" s="181" t="s">
        <v>445</v>
      </c>
      <c r="G3" s="181"/>
      <c r="H3" s="181"/>
      <c r="I3" s="181"/>
      <c r="J3" s="181"/>
    </row>
    <row r="4" spans="1:10" ht="17.25" customHeight="1">
      <c r="A4" s="380"/>
      <c r="B4" s="380"/>
      <c r="C4" s="180"/>
      <c r="D4" s="183"/>
      <c r="E4" s="183"/>
      <c r="F4" s="181" t="s">
        <v>446</v>
      </c>
      <c r="G4" s="181"/>
      <c r="H4" s="181"/>
      <c r="I4" s="181"/>
      <c r="J4" s="181"/>
    </row>
    <row r="5" spans="1:10" ht="18" customHeight="1">
      <c r="A5" s="380"/>
      <c r="B5" s="380"/>
      <c r="C5" s="180"/>
      <c r="D5" s="183"/>
      <c r="E5" s="183"/>
      <c r="F5" s="181"/>
      <c r="G5" s="181"/>
      <c r="H5" s="181"/>
      <c r="I5" s="181"/>
      <c r="J5" s="184"/>
    </row>
    <row r="6" spans="1:10" ht="18.75" customHeight="1">
      <c r="A6" s="380"/>
      <c r="B6" s="380"/>
      <c r="C6" s="180"/>
      <c r="D6" s="183"/>
      <c r="E6" s="183"/>
      <c r="F6" s="186"/>
      <c r="G6" s="181"/>
      <c r="H6" s="181"/>
      <c r="I6" s="181"/>
      <c r="J6" s="185"/>
    </row>
    <row r="7" spans="1:10" ht="18.75" customHeight="1">
      <c r="A7" s="180"/>
      <c r="B7" s="180"/>
      <c r="C7" s="180"/>
      <c r="D7" s="183"/>
      <c r="E7" s="183"/>
      <c r="F7" s="183"/>
      <c r="G7" s="185"/>
      <c r="H7" s="185"/>
      <c r="I7" s="185"/>
      <c r="J7" s="185"/>
    </row>
    <row r="8" spans="1:10" ht="18.75" customHeight="1">
      <c r="C8" s="180"/>
      <c r="D8" s="183"/>
      <c r="E8" s="183"/>
      <c r="F8" s="183"/>
      <c r="G8" s="382"/>
      <c r="H8" s="382"/>
      <c r="I8" s="382"/>
      <c r="J8" s="382"/>
    </row>
    <row r="9" spans="1:10" ht="18.75" customHeight="1">
      <c r="A9" s="181" t="s">
        <v>333</v>
      </c>
      <c r="B9" s="183"/>
      <c r="C9" s="180"/>
      <c r="D9" s="180"/>
      <c r="E9" s="180"/>
      <c r="F9" s="188"/>
      <c r="G9" s="383" t="s">
        <v>104</v>
      </c>
      <c r="H9" s="383"/>
      <c r="I9" s="383"/>
      <c r="J9" s="383"/>
    </row>
    <row r="10" spans="1:10">
      <c r="A10" s="181"/>
      <c r="B10" s="183"/>
      <c r="C10" s="189"/>
      <c r="D10" s="188"/>
      <c r="E10" s="188"/>
      <c r="F10" s="188"/>
      <c r="G10" s="381"/>
      <c r="H10" s="381"/>
      <c r="I10" s="381"/>
      <c r="J10" s="381"/>
    </row>
    <row r="11" spans="1:10" ht="18.75" customHeight="1">
      <c r="A11" s="376" t="s">
        <v>480</v>
      </c>
      <c r="B11" s="377"/>
      <c r="C11" s="190"/>
      <c r="D11" s="190"/>
      <c r="E11" s="190"/>
      <c r="F11" s="191"/>
      <c r="G11" s="192"/>
      <c r="H11" s="192"/>
      <c r="I11" s="192"/>
      <c r="J11" s="192"/>
    </row>
    <row r="12" spans="1:10" ht="20.25" customHeight="1">
      <c r="A12" s="185" t="s">
        <v>336</v>
      </c>
      <c r="B12" s="180"/>
      <c r="C12" s="180"/>
      <c r="D12" s="181"/>
      <c r="E12" s="181"/>
      <c r="F12" s="193"/>
      <c r="G12" s="381"/>
      <c r="H12" s="381"/>
      <c r="I12" s="381"/>
      <c r="J12" s="381"/>
    </row>
    <row r="13" spans="1:10" ht="19.5" customHeight="1">
      <c r="A13" s="194"/>
      <c r="B13" s="267" t="s">
        <v>493</v>
      </c>
      <c r="C13" s="180"/>
      <c r="D13" s="180"/>
      <c r="E13" s="180"/>
      <c r="F13" s="183"/>
      <c r="G13" s="192"/>
      <c r="H13" s="192"/>
      <c r="I13" s="192"/>
      <c r="J13" s="192"/>
    </row>
    <row r="14" spans="1:10" ht="19.5" customHeight="1">
      <c r="A14" s="375" t="s">
        <v>300</v>
      </c>
      <c r="B14" s="375"/>
      <c r="C14" s="180"/>
      <c r="D14" s="180"/>
      <c r="E14" s="180"/>
      <c r="F14" s="183"/>
      <c r="G14" s="381"/>
      <c r="H14" s="381"/>
      <c r="I14" s="381"/>
      <c r="J14" s="381"/>
    </row>
    <row r="15" spans="1:10" ht="19.5" customHeight="1">
      <c r="A15" s="386"/>
      <c r="B15" s="386"/>
      <c r="C15" s="189"/>
      <c r="D15" s="183"/>
      <c r="E15" s="183"/>
      <c r="F15" s="183"/>
      <c r="G15" s="384"/>
      <c r="H15" s="384"/>
      <c r="I15" s="384"/>
      <c r="J15" s="384"/>
    </row>
    <row r="16" spans="1:10" ht="16.5" customHeight="1">
      <c r="A16" s="375"/>
      <c r="B16" s="375"/>
      <c r="C16" s="189"/>
      <c r="D16" s="183"/>
      <c r="E16" s="183"/>
      <c r="F16" s="183"/>
      <c r="G16" s="185"/>
      <c r="H16" s="185"/>
      <c r="I16" s="185"/>
      <c r="J16" s="185"/>
    </row>
    <row r="17" spans="1:10" ht="16.5" customHeight="1">
      <c r="A17" s="180"/>
      <c r="B17" s="180"/>
      <c r="C17" s="189"/>
      <c r="D17" s="183"/>
      <c r="E17" s="183"/>
      <c r="F17" s="183"/>
      <c r="G17" s="185"/>
      <c r="H17" s="185"/>
      <c r="I17" s="185"/>
      <c r="J17" s="185"/>
    </row>
    <row r="18" spans="1:10" ht="18.75" customHeight="1">
      <c r="A18" s="382" t="s">
        <v>334</v>
      </c>
      <c r="B18" s="382"/>
      <c r="C18" s="180"/>
      <c r="D18" s="183"/>
      <c r="E18" s="183"/>
      <c r="F18" s="183"/>
      <c r="G18" s="382" t="s">
        <v>334</v>
      </c>
      <c r="H18" s="382"/>
      <c r="I18" s="382"/>
      <c r="J18" s="382"/>
    </row>
    <row r="19" spans="1:10" ht="15.75" customHeight="1">
      <c r="A19" s="181"/>
      <c r="B19" s="180"/>
      <c r="C19" s="180"/>
      <c r="D19" s="183"/>
      <c r="E19" s="183"/>
      <c r="F19" s="183"/>
      <c r="G19" s="184"/>
      <c r="H19" s="184"/>
      <c r="I19" s="184"/>
      <c r="J19" s="180"/>
    </row>
    <row r="20" spans="1:10" ht="27.75" customHeight="1">
      <c r="A20" s="381" t="s">
        <v>447</v>
      </c>
      <c r="B20" s="388"/>
      <c r="C20" s="180"/>
      <c r="D20" s="180"/>
      <c r="E20" s="180" t="s">
        <v>335</v>
      </c>
      <c r="F20" s="188"/>
      <c r="G20" s="387" t="s">
        <v>535</v>
      </c>
      <c r="H20" s="387"/>
      <c r="I20" s="387"/>
      <c r="J20" s="180"/>
    </row>
    <row r="21" spans="1:10" ht="21" customHeight="1">
      <c r="A21" s="389"/>
      <c r="B21" s="389"/>
      <c r="C21" s="180"/>
      <c r="D21" s="180"/>
      <c r="E21" s="180"/>
      <c r="F21" s="193"/>
      <c r="G21" s="181"/>
      <c r="H21" s="181"/>
      <c r="I21" s="181"/>
      <c r="J21" s="181"/>
    </row>
    <row r="22" spans="1:10" ht="27" customHeight="1">
      <c r="A22" s="195"/>
      <c r="B22" s="267" t="s">
        <v>487</v>
      </c>
      <c r="C22" s="180"/>
      <c r="D22" s="180"/>
      <c r="E22" s="180"/>
      <c r="F22" s="193"/>
      <c r="G22" s="390" t="s">
        <v>513</v>
      </c>
      <c r="H22" s="390"/>
      <c r="I22" s="390"/>
      <c r="J22" s="390"/>
    </row>
    <row r="23" spans="1:10" ht="15.75" customHeight="1">
      <c r="A23" s="375" t="s">
        <v>300</v>
      </c>
      <c r="B23" s="375"/>
      <c r="C23" s="180"/>
      <c r="D23" s="180"/>
      <c r="E23" s="180"/>
      <c r="F23" s="193"/>
      <c r="G23" s="385" t="s">
        <v>300</v>
      </c>
      <c r="H23" s="385"/>
      <c r="I23" s="385"/>
      <c r="J23" s="385"/>
    </row>
    <row r="24" spans="1:10" ht="15.75" customHeight="1">
      <c r="A24" s="181"/>
      <c r="B24" s="180"/>
      <c r="C24" s="180"/>
      <c r="D24" s="180"/>
      <c r="E24" s="180"/>
      <c r="F24" s="181"/>
      <c r="G24" s="384"/>
      <c r="H24" s="384"/>
      <c r="I24" s="384"/>
      <c r="J24" s="384"/>
    </row>
    <row r="25" spans="1:10">
      <c r="C25" s="196"/>
      <c r="D25" s="197"/>
      <c r="E25" s="197"/>
      <c r="F25" s="193"/>
      <c r="G25" s="384"/>
      <c r="H25" s="384"/>
      <c r="I25" s="384"/>
      <c r="J25" s="384"/>
    </row>
    <row r="26" spans="1:10" ht="21" customHeight="1">
      <c r="B26" s="182"/>
      <c r="C26" s="198"/>
      <c r="D26" s="199"/>
      <c r="E26" s="199"/>
      <c r="F26" s="199"/>
    </row>
    <row r="27" spans="1:10" ht="21" customHeight="1">
      <c r="B27" s="182"/>
      <c r="C27" s="198"/>
      <c r="D27" s="199"/>
      <c r="E27" s="199"/>
      <c r="F27" s="199"/>
      <c r="H27" s="200"/>
      <c r="I27" s="200"/>
      <c r="J27" s="200"/>
    </row>
    <row r="28" spans="1:10" ht="39" customHeight="1">
      <c r="B28" s="198"/>
      <c r="C28" s="198"/>
      <c r="D28" s="198"/>
      <c r="E28" s="198"/>
      <c r="F28" s="198"/>
      <c r="G28" s="187"/>
      <c r="H28" s="187"/>
      <c r="I28" s="187"/>
      <c r="J28" s="187"/>
    </row>
    <row r="29" spans="1:10" ht="25.5" customHeight="1">
      <c r="A29" s="201"/>
      <c r="B29" s="398"/>
      <c r="C29" s="398"/>
      <c r="D29" s="398"/>
      <c r="E29" s="398"/>
      <c r="F29" s="398"/>
      <c r="G29" s="202"/>
      <c r="H29" s="357">
        <v>2024</v>
      </c>
      <c r="I29" s="203" t="s">
        <v>109</v>
      </c>
      <c r="J29" s="204" t="s">
        <v>165</v>
      </c>
    </row>
    <row r="30" spans="1:10" ht="24.75" customHeight="1">
      <c r="A30" s="205" t="s">
        <v>13</v>
      </c>
      <c r="B30" s="391" t="s">
        <v>449</v>
      </c>
      <c r="C30" s="391"/>
      <c r="D30" s="391"/>
      <c r="E30" s="391"/>
      <c r="F30" s="391"/>
      <c r="G30" s="259"/>
      <c r="H30" s="260">
        <v>24902523</v>
      </c>
      <c r="I30" s="208" t="s">
        <v>107</v>
      </c>
      <c r="J30" s="204"/>
    </row>
    <row r="31" spans="1:10" ht="24.75" customHeight="1">
      <c r="A31" s="205" t="s">
        <v>14</v>
      </c>
      <c r="B31" s="391" t="s">
        <v>450</v>
      </c>
      <c r="C31" s="391"/>
      <c r="D31" s="391"/>
      <c r="E31" s="391"/>
      <c r="F31" s="391"/>
      <c r="G31" s="259"/>
      <c r="H31" s="260">
        <v>150</v>
      </c>
      <c r="I31" s="208" t="s">
        <v>106</v>
      </c>
      <c r="J31" s="204"/>
    </row>
    <row r="32" spans="1:10" ht="24.75" customHeight="1">
      <c r="A32" s="205" t="s">
        <v>19</v>
      </c>
      <c r="B32" s="391" t="s">
        <v>451</v>
      </c>
      <c r="C32" s="391"/>
      <c r="D32" s="391"/>
      <c r="E32" s="391"/>
      <c r="F32" s="391"/>
      <c r="G32" s="259"/>
      <c r="H32" s="260">
        <v>510100000</v>
      </c>
      <c r="I32" s="208" t="s">
        <v>105</v>
      </c>
      <c r="J32" s="204"/>
    </row>
    <row r="33" spans="1:10" ht="24.75" customHeight="1">
      <c r="A33" s="205" t="s">
        <v>437</v>
      </c>
      <c r="B33" s="391" t="s">
        <v>452</v>
      </c>
      <c r="C33" s="391"/>
      <c r="D33" s="391"/>
      <c r="E33" s="391"/>
      <c r="F33" s="391"/>
      <c r="G33" s="259"/>
      <c r="H33" s="260">
        <v>1009</v>
      </c>
      <c r="I33" s="208" t="s">
        <v>9</v>
      </c>
      <c r="J33" s="204"/>
    </row>
    <row r="34" spans="1:10" ht="24.75" customHeight="1">
      <c r="A34" s="205" t="s">
        <v>16</v>
      </c>
      <c r="B34" s="391" t="s">
        <v>453</v>
      </c>
      <c r="C34" s="391"/>
      <c r="D34" s="391"/>
      <c r="E34" s="391"/>
      <c r="F34" s="391"/>
      <c r="G34" s="259"/>
      <c r="H34" s="260"/>
      <c r="I34" s="208" t="s">
        <v>8</v>
      </c>
      <c r="J34" s="204"/>
    </row>
    <row r="35" spans="1:10" ht="24.75" customHeight="1">
      <c r="A35" s="205" t="s">
        <v>15</v>
      </c>
      <c r="B35" s="391" t="s">
        <v>454</v>
      </c>
      <c r="C35" s="391"/>
      <c r="D35" s="391"/>
      <c r="E35" s="391"/>
      <c r="F35" s="391"/>
      <c r="G35" s="259"/>
      <c r="H35" s="260">
        <v>60.1</v>
      </c>
      <c r="I35" s="208" t="s">
        <v>10</v>
      </c>
      <c r="J35" s="204"/>
    </row>
    <row r="36" spans="1:10" ht="24.75" customHeight="1">
      <c r="A36" s="205" t="s">
        <v>301</v>
      </c>
      <c r="B36" s="391" t="s">
        <v>412</v>
      </c>
      <c r="C36" s="391"/>
      <c r="D36" s="391"/>
      <c r="E36" s="391"/>
      <c r="F36" s="391"/>
      <c r="G36" s="401" t="s">
        <v>136</v>
      </c>
      <c r="H36" s="402"/>
      <c r="I36" s="208"/>
      <c r="J36" s="204"/>
    </row>
    <row r="37" spans="1:10" ht="24.75" customHeight="1">
      <c r="A37" s="205" t="s">
        <v>20</v>
      </c>
      <c r="B37" s="391" t="s">
        <v>455</v>
      </c>
      <c r="C37" s="391"/>
      <c r="D37" s="391"/>
      <c r="E37" s="391"/>
      <c r="F37" s="391"/>
      <c r="G37" s="401" t="s">
        <v>137</v>
      </c>
      <c r="H37" s="402"/>
      <c r="I37" s="208"/>
      <c r="J37" s="204"/>
    </row>
    <row r="38" spans="1:10" ht="24.75" customHeight="1">
      <c r="A38" s="205" t="s">
        <v>88</v>
      </c>
      <c r="B38" s="391">
        <v>29.5</v>
      </c>
      <c r="C38" s="391"/>
      <c r="D38" s="391"/>
      <c r="E38" s="391"/>
      <c r="F38" s="391"/>
      <c r="G38" s="206"/>
      <c r="H38" s="207"/>
      <c r="I38" s="208"/>
      <c r="J38" s="204"/>
    </row>
    <row r="39" spans="1:10" ht="24.75" customHeight="1">
      <c r="A39" s="205" t="s">
        <v>332</v>
      </c>
      <c r="B39" s="391" t="s">
        <v>456</v>
      </c>
      <c r="C39" s="391"/>
      <c r="D39" s="391"/>
      <c r="E39" s="391"/>
      <c r="F39" s="391"/>
      <c r="G39" s="206"/>
      <c r="H39" s="207"/>
      <c r="I39" s="208"/>
      <c r="J39" s="204"/>
    </row>
    <row r="40" spans="1:10" ht="24.75" customHeight="1">
      <c r="A40" s="205" t="s">
        <v>11</v>
      </c>
      <c r="B40" s="391">
        <v>670205</v>
      </c>
      <c r="C40" s="391"/>
      <c r="D40" s="391"/>
      <c r="E40" s="391"/>
      <c r="F40" s="391"/>
      <c r="G40" s="206"/>
      <c r="H40" s="207"/>
      <c r="I40" s="208"/>
      <c r="J40" s="204"/>
    </row>
    <row r="41" spans="1:10" ht="24.75" customHeight="1">
      <c r="A41" s="205" t="s">
        <v>12</v>
      </c>
      <c r="B41" s="391" t="s">
        <v>486</v>
      </c>
      <c r="C41" s="391"/>
      <c r="D41" s="391"/>
      <c r="E41" s="391"/>
      <c r="F41" s="391"/>
      <c r="G41" s="206"/>
      <c r="H41" s="207"/>
      <c r="I41" s="208"/>
      <c r="J41" s="204"/>
    </row>
    <row r="42" spans="1:10" ht="48" customHeight="1">
      <c r="A42" s="396" t="s">
        <v>514</v>
      </c>
      <c r="B42" s="397"/>
      <c r="C42" s="397"/>
      <c r="D42" s="397"/>
      <c r="E42" s="397"/>
      <c r="F42" s="397"/>
      <c r="G42" s="397"/>
      <c r="H42" s="397"/>
      <c r="I42" s="397"/>
      <c r="J42" s="397"/>
    </row>
    <row r="43" spans="1:10" ht="30" customHeight="1">
      <c r="A43" s="393" t="s">
        <v>144</v>
      </c>
      <c r="B43" s="393"/>
      <c r="C43" s="393"/>
      <c r="D43" s="393"/>
      <c r="E43" s="393"/>
      <c r="F43" s="393"/>
      <c r="G43" s="393"/>
      <c r="H43" s="393"/>
      <c r="I43" s="393"/>
      <c r="J43" s="393"/>
    </row>
    <row r="44" spans="1:10" ht="23.25" customHeight="1">
      <c r="B44" s="209"/>
      <c r="C44" s="198"/>
      <c r="D44" s="209"/>
      <c r="E44" s="209"/>
      <c r="F44" s="209"/>
      <c r="G44" s="209"/>
      <c r="H44" s="209"/>
      <c r="I44" s="210" t="s">
        <v>370</v>
      </c>
      <c r="J44" s="209" t="s">
        <v>340</v>
      </c>
    </row>
    <row r="45" spans="1:10" ht="41.25" customHeight="1">
      <c r="A45" s="411" t="s">
        <v>170</v>
      </c>
      <c r="B45" s="392" t="s">
        <v>17</v>
      </c>
      <c r="C45" s="403" t="s">
        <v>519</v>
      </c>
      <c r="D45" s="403" t="s">
        <v>520</v>
      </c>
      <c r="E45" s="394" t="s">
        <v>517</v>
      </c>
      <c r="F45" s="392" t="s">
        <v>521</v>
      </c>
      <c r="G45" s="400" t="s">
        <v>171</v>
      </c>
      <c r="H45" s="401"/>
      <c r="I45" s="401"/>
      <c r="J45" s="402"/>
    </row>
    <row r="46" spans="1:10" ht="77.25" customHeight="1">
      <c r="A46" s="411"/>
      <c r="B46" s="392"/>
      <c r="C46" s="404"/>
      <c r="D46" s="404"/>
      <c r="E46" s="395"/>
      <c r="F46" s="392"/>
      <c r="G46" s="211" t="s">
        <v>483</v>
      </c>
      <c r="H46" s="211" t="s">
        <v>510</v>
      </c>
      <c r="I46" s="392" t="s">
        <v>522</v>
      </c>
      <c r="J46" s="399"/>
    </row>
    <row r="47" spans="1:10" ht="28.5" customHeight="1">
      <c r="A47" s="204">
        <v>1</v>
      </c>
      <c r="B47" s="211">
        <v>2</v>
      </c>
      <c r="C47" s="211">
        <v>3</v>
      </c>
      <c r="D47" s="211">
        <v>4</v>
      </c>
      <c r="E47" s="211">
        <v>5</v>
      </c>
      <c r="F47" s="211">
        <v>6</v>
      </c>
      <c r="G47" s="211">
        <v>7</v>
      </c>
      <c r="H47" s="211">
        <v>8</v>
      </c>
      <c r="I47" s="392">
        <v>9</v>
      </c>
      <c r="J47" s="399"/>
    </row>
    <row r="48" spans="1:10" ht="24.95" customHeight="1">
      <c r="A48" s="410" t="s">
        <v>81</v>
      </c>
      <c r="B48" s="410"/>
      <c r="C48" s="410"/>
      <c r="D48" s="410"/>
      <c r="E48" s="410"/>
      <c r="F48" s="410"/>
      <c r="G48" s="410"/>
      <c r="H48" s="410"/>
      <c r="I48" s="410"/>
      <c r="J48" s="410"/>
    </row>
    <row r="49" spans="1:10" ht="45" customHeight="1">
      <c r="A49" s="212" t="s">
        <v>145</v>
      </c>
      <c r="B49" s="213">
        <v>1000</v>
      </c>
      <c r="C49" s="277">
        <f ca="1">'I. Фін результат'!C8</f>
        <v>295</v>
      </c>
      <c r="D49" s="277">
        <f ca="1">'I. Фін результат'!D8</f>
        <v>340</v>
      </c>
      <c r="E49" s="277">
        <f ca="1">'I. Фін результат'!E8</f>
        <v>351.4</v>
      </c>
      <c r="F49" s="277">
        <f ca="1">'I. Фін результат'!F8</f>
        <v>377</v>
      </c>
      <c r="G49" s="277">
        <f>ROUND(F49*107%,1)</f>
        <v>403.4</v>
      </c>
      <c r="H49" s="277">
        <f>ROUND(G49*105.8%,1)</f>
        <v>426.8</v>
      </c>
      <c r="I49" s="277">
        <f>ROUND(H49*105.8%,1)</f>
        <v>451.6</v>
      </c>
      <c r="J49" s="351"/>
    </row>
    <row r="50" spans="1:10" ht="47.25" customHeight="1">
      <c r="A50" s="212" t="s">
        <v>126</v>
      </c>
      <c r="B50" s="213">
        <v>1010</v>
      </c>
      <c r="C50" s="277">
        <f ca="1">'I. Фін результат'!C9</f>
        <v>-5558.6</v>
      </c>
      <c r="D50" s="277">
        <f ca="1">'I. Фін результат'!D9</f>
        <v>-7326.2000000000007</v>
      </c>
      <c r="E50" s="277">
        <f ca="1">'I. Фін результат'!E9</f>
        <v>-5802.7999999999993</v>
      </c>
      <c r="F50" s="277">
        <f ca="1">'I. Фін результат'!F9</f>
        <v>-11954.8</v>
      </c>
      <c r="G50" s="277">
        <f>ROUND(F50*107%,1)</f>
        <v>-12791.6</v>
      </c>
      <c r="H50" s="277">
        <f>ROUND(G50*105.8%,1)</f>
        <v>-13533.5</v>
      </c>
      <c r="I50" s="277">
        <f>ROUND(H50*105.8%,1)</f>
        <v>-14318.4</v>
      </c>
      <c r="J50" s="214"/>
    </row>
    <row r="51" spans="1:10" ht="28.5" customHeight="1">
      <c r="A51" s="215" t="s">
        <v>183</v>
      </c>
      <c r="B51" s="213">
        <v>1020</v>
      </c>
      <c r="C51" s="276">
        <f ca="1">SUM(C49:C50)</f>
        <v>-5263.6</v>
      </c>
      <c r="D51" s="276">
        <f t="shared" ref="D51:I51" si="0">SUM(D49:D50)</f>
        <v>-6986.2000000000007</v>
      </c>
      <c r="E51" s="276">
        <f t="shared" si="0"/>
        <v>-5451.4</v>
      </c>
      <c r="F51" s="276">
        <f t="shared" si="0"/>
        <v>-11577.8</v>
      </c>
      <c r="G51" s="276">
        <f t="shared" si="0"/>
        <v>-12388.2</v>
      </c>
      <c r="H51" s="276">
        <f t="shared" si="0"/>
        <v>-13106.7</v>
      </c>
      <c r="I51" s="276">
        <f t="shared" si="0"/>
        <v>-13866.8</v>
      </c>
      <c r="J51" s="216">
        <f>SUM(J49:J50)</f>
        <v>0</v>
      </c>
    </row>
    <row r="52" spans="1:10" ht="27.75" customHeight="1">
      <c r="A52" s="212" t="s">
        <v>111</v>
      </c>
      <c r="B52" s="213">
        <v>1030</v>
      </c>
      <c r="C52" s="277">
        <f ca="1">'I. Фін результат'!C19</f>
        <v>-1256.1000000000001</v>
      </c>
      <c r="D52" s="277">
        <f ca="1">'I. Фін результат'!D19</f>
        <v>-1636.1999999999998</v>
      </c>
      <c r="E52" s="277">
        <f ca="1">'I. Фін результат'!E19</f>
        <v>-2440.6000000000004</v>
      </c>
      <c r="F52" s="277">
        <f ca="1">'I. Фін результат'!F19</f>
        <v>-3018</v>
      </c>
      <c r="G52" s="277">
        <f>ROUND(F52*107%,1)</f>
        <v>-3229.3</v>
      </c>
      <c r="H52" s="277">
        <f t="shared" ref="H52:I54" si="1">ROUND(G52*105.8%,1)</f>
        <v>-3416.6</v>
      </c>
      <c r="I52" s="277">
        <f t="shared" si="1"/>
        <v>-3614.8</v>
      </c>
      <c r="J52" s="214"/>
    </row>
    <row r="53" spans="1:10" ht="27.75" customHeight="1">
      <c r="A53" s="212" t="s">
        <v>110</v>
      </c>
      <c r="B53" s="213">
        <v>1060</v>
      </c>
      <c r="C53" s="277">
        <f ca="1">'I. Фін результат'!C40</f>
        <v>0</v>
      </c>
      <c r="D53" s="277">
        <f ca="1">'I. Фін результат'!D40</f>
        <v>-128.4</v>
      </c>
      <c r="E53" s="277">
        <f ca="1">'I. Фін результат'!E40</f>
        <v>-128.4</v>
      </c>
      <c r="F53" s="277">
        <f ca="1">'I. Фін результат'!F40</f>
        <v>-128.4</v>
      </c>
      <c r="G53" s="277">
        <f t="shared" ref="G53:G64" si="2">ROUND(F53*107%,1)</f>
        <v>-137.4</v>
      </c>
      <c r="H53" s="277">
        <f t="shared" si="1"/>
        <v>-145.4</v>
      </c>
      <c r="I53" s="277">
        <f t="shared" si="1"/>
        <v>-153.80000000000001</v>
      </c>
      <c r="J53" s="214"/>
    </row>
    <row r="54" spans="1:10" ht="27.75" customHeight="1">
      <c r="A54" s="212" t="s">
        <v>207</v>
      </c>
      <c r="B54" s="213">
        <v>1070</v>
      </c>
      <c r="C54" s="277">
        <f ca="1">'I. Фін результат'!C48</f>
        <v>6415.3</v>
      </c>
      <c r="D54" s="277">
        <f ca="1">'I. Фін результат'!D48</f>
        <v>8600.7999999999993</v>
      </c>
      <c r="E54" s="277">
        <f ca="1">'I. Фін результат'!E48</f>
        <v>7930</v>
      </c>
      <c r="F54" s="277">
        <f ca="1">'I. Фін результат'!F48</f>
        <v>14604.2</v>
      </c>
      <c r="G54" s="277">
        <f t="shared" si="2"/>
        <v>15626.5</v>
      </c>
      <c r="H54" s="277">
        <f t="shared" si="1"/>
        <v>16532.8</v>
      </c>
      <c r="I54" s="277">
        <f t="shared" si="1"/>
        <v>17491.7</v>
      </c>
      <c r="J54" s="214"/>
    </row>
    <row r="55" spans="1:10" ht="27.75" customHeight="1">
      <c r="A55" s="212" t="s">
        <v>26</v>
      </c>
      <c r="B55" s="213">
        <v>1080</v>
      </c>
      <c r="C55" s="277">
        <f ca="1">'I. Фін результат'!C52</f>
        <v>0</v>
      </c>
      <c r="D55" s="277">
        <f ca="1">'I. Фін результат'!D52</f>
        <v>0</v>
      </c>
      <c r="E55" s="277">
        <f ca="1">'I. Фін результат'!E52</f>
        <v>0</v>
      </c>
      <c r="F55" s="277">
        <f ca="1">'I. Фін результат'!F52</f>
        <v>0</v>
      </c>
      <c r="G55" s="277">
        <f t="shared" si="2"/>
        <v>0</v>
      </c>
      <c r="H55" s="277">
        <f t="shared" ref="H55:I59" si="3">ROUND(G55*105.8%,1)</f>
        <v>0</v>
      </c>
      <c r="I55" s="277">
        <f t="shared" si="3"/>
        <v>0</v>
      </c>
      <c r="J55" s="214"/>
    </row>
    <row r="56" spans="1:10" ht="28.5" customHeight="1">
      <c r="A56" s="215" t="s">
        <v>4</v>
      </c>
      <c r="B56" s="213">
        <v>1100</v>
      </c>
      <c r="C56" s="276">
        <f ca="1">ROUND(SUM(C51:C55),1)</f>
        <v>-104.4</v>
      </c>
      <c r="D56" s="276">
        <f t="shared" ref="D56:I56" si="4">ROUND(SUM(D51:D55),1)</f>
        <v>-150</v>
      </c>
      <c r="E56" s="276">
        <f t="shared" si="4"/>
        <v>-90.4</v>
      </c>
      <c r="F56" s="276">
        <f t="shared" si="4"/>
        <v>-120</v>
      </c>
      <c r="G56" s="276">
        <f t="shared" si="4"/>
        <v>-128.4</v>
      </c>
      <c r="H56" s="276">
        <f t="shared" si="4"/>
        <v>-135.9</v>
      </c>
      <c r="I56" s="276">
        <f t="shared" si="4"/>
        <v>-143.69999999999999</v>
      </c>
      <c r="J56" s="216">
        <f>SUM(J51:J55)</f>
        <v>0</v>
      </c>
    </row>
    <row r="57" spans="1:10" ht="28.5" customHeight="1">
      <c r="A57" s="215" t="s">
        <v>112</v>
      </c>
      <c r="B57" s="213">
        <v>1310</v>
      </c>
      <c r="C57" s="276">
        <f ca="1">'I. Фін результат'!C88</f>
        <v>-5.4000000000000057</v>
      </c>
      <c r="D57" s="276">
        <f ca="1">'I. Фін результат'!D88</f>
        <v>0</v>
      </c>
      <c r="E57" s="276">
        <f ca="1">'I. Фін результат'!E88</f>
        <v>-2.4000000000000057</v>
      </c>
      <c r="F57" s="276">
        <f ca="1">'I. Фін результат'!F88</f>
        <v>0</v>
      </c>
      <c r="G57" s="277">
        <f t="shared" si="2"/>
        <v>0</v>
      </c>
      <c r="H57" s="277">
        <f t="shared" si="3"/>
        <v>0</v>
      </c>
      <c r="I57" s="277">
        <f t="shared" si="3"/>
        <v>0</v>
      </c>
      <c r="J57" s="216"/>
    </row>
    <row r="58" spans="1:10" ht="28.5" customHeight="1">
      <c r="A58" s="215" t="s">
        <v>158</v>
      </c>
      <c r="B58" s="213">
        <f ca="1">' V. Коефіцієнти'!B9</f>
        <v>5010</v>
      </c>
      <c r="C58" s="276">
        <f ca="1">(C57/C49)*100</f>
        <v>-1.8305084745762732</v>
      </c>
      <c r="D58" s="276">
        <f t="shared" ref="D58:I58" si="5">(D57/D49)*100</f>
        <v>0</v>
      </c>
      <c r="E58" s="276">
        <f t="shared" si="5"/>
        <v>-0.68298235628913084</v>
      </c>
      <c r="F58" s="276">
        <f t="shared" si="5"/>
        <v>0</v>
      </c>
      <c r="G58" s="276">
        <f t="shared" si="5"/>
        <v>0</v>
      </c>
      <c r="H58" s="276">
        <f t="shared" si="5"/>
        <v>0</v>
      </c>
      <c r="I58" s="276">
        <f t="shared" si="5"/>
        <v>0</v>
      </c>
      <c r="J58" s="216" t="e">
        <f>(J57/J49)*100</f>
        <v>#DIV/0!</v>
      </c>
    </row>
    <row r="59" spans="1:10" ht="27.75" customHeight="1">
      <c r="A59" s="212" t="s">
        <v>208</v>
      </c>
      <c r="B59" s="213">
        <v>1110</v>
      </c>
      <c r="C59" s="277">
        <f ca="1">'I. Фін результат'!C60</f>
        <v>0</v>
      </c>
      <c r="D59" s="277">
        <f ca="1">'I. Фін результат'!D60</f>
        <v>0</v>
      </c>
      <c r="E59" s="277">
        <f ca="1">'I. Фін результат'!E60</f>
        <v>0</v>
      </c>
      <c r="F59" s="277">
        <f ca="1">'I. Фін результат'!F60</f>
        <v>0</v>
      </c>
      <c r="G59" s="277">
        <f t="shared" si="2"/>
        <v>0</v>
      </c>
      <c r="H59" s="277">
        <f t="shared" si="3"/>
        <v>0</v>
      </c>
      <c r="I59" s="277">
        <f t="shared" si="3"/>
        <v>0</v>
      </c>
      <c r="J59" s="214"/>
    </row>
    <row r="60" spans="1:10" ht="27.75" customHeight="1">
      <c r="A60" s="212" t="s">
        <v>209</v>
      </c>
      <c r="B60" s="213">
        <v>1120</v>
      </c>
      <c r="C60" s="277" t="str">
        <f ca="1">'I. Фін результат'!C61</f>
        <v>(    )</v>
      </c>
      <c r="D60" s="277" t="str">
        <f ca="1">'I. Фін результат'!D61</f>
        <v>(    )</v>
      </c>
      <c r="E60" s="277" t="str">
        <f ca="1">'I. Фін результат'!E61</f>
        <v>(    )</v>
      </c>
      <c r="F60" s="277">
        <f ca="1">'I. Фін результат'!F61</f>
        <v>0</v>
      </c>
      <c r="G60" s="277">
        <f t="shared" si="2"/>
        <v>0</v>
      </c>
      <c r="H60" s="277">
        <f t="shared" ref="H60:I62" si="6">ROUND(G60*105.8%,1)</f>
        <v>0</v>
      </c>
      <c r="I60" s="277">
        <f t="shared" si="6"/>
        <v>0</v>
      </c>
      <c r="J60" s="214"/>
    </row>
    <row r="61" spans="1:10" ht="27.75" customHeight="1">
      <c r="A61" s="212" t="s">
        <v>210</v>
      </c>
      <c r="B61" s="213">
        <v>1130</v>
      </c>
      <c r="C61" s="277">
        <f ca="1">'I. Фін результат'!C62</f>
        <v>0</v>
      </c>
      <c r="D61" s="277">
        <f ca="1">'I. Фін результат'!D62</f>
        <v>0</v>
      </c>
      <c r="E61" s="277">
        <f ca="1">'I. Фін результат'!E62</f>
        <v>0</v>
      </c>
      <c r="F61" s="277">
        <f ca="1">'I. Фін результат'!F62</f>
        <v>0</v>
      </c>
      <c r="G61" s="277">
        <f t="shared" si="2"/>
        <v>0</v>
      </c>
      <c r="H61" s="277">
        <f t="shared" si="6"/>
        <v>0</v>
      </c>
      <c r="I61" s="277">
        <f t="shared" si="6"/>
        <v>0</v>
      </c>
      <c r="J61" s="214"/>
    </row>
    <row r="62" spans="1:10" ht="27.75" customHeight="1">
      <c r="A62" s="212" t="s">
        <v>211</v>
      </c>
      <c r="B62" s="213">
        <v>1140</v>
      </c>
      <c r="C62" s="277" t="str">
        <f ca="1">'I. Фін результат'!C63</f>
        <v>(    )</v>
      </c>
      <c r="D62" s="277" t="str">
        <f ca="1">'I. Фін результат'!D63</f>
        <v>(    )</v>
      </c>
      <c r="E62" s="277" t="str">
        <f ca="1">'I. Фін результат'!E63</f>
        <v>(    )</v>
      </c>
      <c r="F62" s="277">
        <f ca="1">'I. Фін результат'!F63</f>
        <v>0</v>
      </c>
      <c r="G62" s="277">
        <f t="shared" si="2"/>
        <v>0</v>
      </c>
      <c r="H62" s="277">
        <f t="shared" si="6"/>
        <v>0</v>
      </c>
      <c r="I62" s="277">
        <f t="shared" si="6"/>
        <v>0</v>
      </c>
      <c r="J62" s="214"/>
    </row>
    <row r="63" spans="1:10" ht="27.75" customHeight="1">
      <c r="A63" s="212" t="s">
        <v>213</v>
      </c>
      <c r="B63" s="213">
        <v>1150</v>
      </c>
      <c r="C63" s="277">
        <f ca="1">'I. Фін результат'!C64</f>
        <v>99</v>
      </c>
      <c r="D63" s="277">
        <f ca="1">'I. Фін результат'!D64</f>
        <v>150</v>
      </c>
      <c r="E63" s="277">
        <f ca="1">'I. Фін результат'!E64</f>
        <v>88</v>
      </c>
      <c r="F63" s="277">
        <f ca="1">'I. Фін результат'!F64</f>
        <v>120</v>
      </c>
      <c r="G63" s="277">
        <f t="shared" si="2"/>
        <v>128.4</v>
      </c>
      <c r="H63" s="277">
        <f>ROUND(G63*105.8%,1)+0.1</f>
        <v>135.9</v>
      </c>
      <c r="I63" s="277">
        <f>ROUND(H63*105.8%,1)-0.1</f>
        <v>143.70000000000002</v>
      </c>
      <c r="J63" s="214"/>
    </row>
    <row r="64" spans="1:10" ht="27.75" customHeight="1">
      <c r="A64" s="212" t="s">
        <v>214</v>
      </c>
      <c r="B64" s="213">
        <v>1160</v>
      </c>
      <c r="C64" s="277">
        <f ca="1">'I. Фін результат'!C67</f>
        <v>0</v>
      </c>
      <c r="D64" s="277">
        <f ca="1">'I. Фін результат'!D67</f>
        <v>0</v>
      </c>
      <c r="E64" s="277">
        <f ca="1">'I. Фін результат'!E67</f>
        <v>0</v>
      </c>
      <c r="F64" s="277">
        <f ca="1">'I. Фін результат'!F67</f>
        <v>0</v>
      </c>
      <c r="G64" s="277">
        <f t="shared" si="2"/>
        <v>0</v>
      </c>
      <c r="H64" s="277">
        <f>ROUND(G64*105.8%,1)</f>
        <v>0</v>
      </c>
      <c r="I64" s="277">
        <f>ROUND(H64*105.8%,1)</f>
        <v>0</v>
      </c>
      <c r="J64" s="214"/>
    </row>
    <row r="65" spans="1:10" ht="28.5" customHeight="1">
      <c r="A65" s="215" t="s">
        <v>80</v>
      </c>
      <c r="B65" s="213">
        <v>1170</v>
      </c>
      <c r="C65" s="276">
        <f t="shared" ref="C65:I65" si="7">ROUND(SUM(C56, C59:C64),1)</f>
        <v>-5.4</v>
      </c>
      <c r="D65" s="276">
        <f t="shared" si="7"/>
        <v>0</v>
      </c>
      <c r="E65" s="276">
        <f t="shared" si="7"/>
        <v>-2.4</v>
      </c>
      <c r="F65" s="276">
        <f t="shared" si="7"/>
        <v>0</v>
      </c>
      <c r="G65" s="276">
        <f t="shared" si="7"/>
        <v>0</v>
      </c>
      <c r="H65" s="276">
        <f t="shared" si="7"/>
        <v>0</v>
      </c>
      <c r="I65" s="276">
        <f t="shared" si="7"/>
        <v>0</v>
      </c>
      <c r="J65" s="216">
        <f>SUM(J56, J59:J64)</f>
        <v>0</v>
      </c>
    </row>
    <row r="66" spans="1:10" ht="27.75" customHeight="1">
      <c r="A66" s="212" t="s">
        <v>215</v>
      </c>
      <c r="B66" s="213">
        <v>1180</v>
      </c>
      <c r="C66" s="277" t="str">
        <f ca="1">'I. Фін результат'!C71</f>
        <v>(    )</v>
      </c>
      <c r="D66" s="277" t="str">
        <f ca="1">'I. Фін результат'!D71</f>
        <v>(    )</v>
      </c>
      <c r="E66" s="277" t="str">
        <f ca="1">'I. Фін результат'!E71</f>
        <v>(    )</v>
      </c>
      <c r="F66" s="277">
        <f ca="1">'I. Фін результат'!F71</f>
        <v>0</v>
      </c>
      <c r="G66" s="277">
        <f>ROUND(F66*107%,1)</f>
        <v>0</v>
      </c>
      <c r="H66" s="277">
        <f>ROUND(G66*105.8%,1)</f>
        <v>0</v>
      </c>
      <c r="I66" s="277">
        <f>ROUND(H66*105.8%,1)</f>
        <v>0</v>
      </c>
      <c r="J66" s="214"/>
    </row>
    <row r="67" spans="1:10" ht="27.75" customHeight="1">
      <c r="A67" s="212" t="s">
        <v>216</v>
      </c>
      <c r="B67" s="213">
        <v>1181</v>
      </c>
      <c r="C67" s="277">
        <f ca="1">'I. Фін результат'!C72</f>
        <v>0</v>
      </c>
      <c r="D67" s="277">
        <f ca="1">'I. Фін результат'!D72</f>
        <v>0</v>
      </c>
      <c r="E67" s="277">
        <f ca="1">'I. Фін результат'!E72</f>
        <v>0</v>
      </c>
      <c r="F67" s="277">
        <f ca="1">'I. Фін результат'!F72</f>
        <v>0</v>
      </c>
      <c r="G67" s="277">
        <f>ROUND(F67*107%,1)</f>
        <v>0</v>
      </c>
      <c r="H67" s="277">
        <f t="shared" ref="H67:I69" si="8">ROUND(G67*105.8%,1)</f>
        <v>0</v>
      </c>
      <c r="I67" s="277">
        <f t="shared" si="8"/>
        <v>0</v>
      </c>
      <c r="J67" s="214"/>
    </row>
    <row r="68" spans="1:10" ht="42.75" customHeight="1">
      <c r="A68" s="212" t="s">
        <v>217</v>
      </c>
      <c r="B68" s="213">
        <v>1190</v>
      </c>
      <c r="C68" s="277">
        <f ca="1">'I. Фін результат'!C73</f>
        <v>0</v>
      </c>
      <c r="D68" s="277">
        <f ca="1">'I. Фін результат'!D73</f>
        <v>0</v>
      </c>
      <c r="E68" s="277">
        <f ca="1">'I. Фін результат'!E73</f>
        <v>0</v>
      </c>
      <c r="F68" s="277">
        <f ca="1">'I. Фін результат'!F73</f>
        <v>0</v>
      </c>
      <c r="G68" s="277">
        <f>ROUND(F68*107%,1)</f>
        <v>0</v>
      </c>
      <c r="H68" s="277">
        <f t="shared" si="8"/>
        <v>0</v>
      </c>
      <c r="I68" s="277">
        <f t="shared" si="8"/>
        <v>0</v>
      </c>
      <c r="J68" s="214"/>
    </row>
    <row r="69" spans="1:10" ht="27.75" customHeight="1">
      <c r="A69" s="212" t="s">
        <v>218</v>
      </c>
      <c r="B69" s="213">
        <v>1191</v>
      </c>
      <c r="C69" s="277" t="str">
        <f ca="1">'I. Фін результат'!C74</f>
        <v>(    )</v>
      </c>
      <c r="D69" s="277" t="str">
        <f ca="1">'I. Фін результат'!D74</f>
        <v>(    )</v>
      </c>
      <c r="E69" s="277" t="str">
        <f ca="1">'I. Фін результат'!E74</f>
        <v>(    )</v>
      </c>
      <c r="F69" s="277">
        <f ca="1">'I. Фін результат'!F74</f>
        <v>0</v>
      </c>
      <c r="G69" s="277">
        <f>ROUND(F69*107%,1)</f>
        <v>0</v>
      </c>
      <c r="H69" s="277">
        <f t="shared" si="8"/>
        <v>0</v>
      </c>
      <c r="I69" s="277">
        <f t="shared" si="8"/>
        <v>0</v>
      </c>
      <c r="J69" s="214"/>
    </row>
    <row r="70" spans="1:10" ht="28.5" customHeight="1">
      <c r="A70" s="215" t="s">
        <v>298</v>
      </c>
      <c r="B70" s="213">
        <v>1200</v>
      </c>
      <c r="C70" s="276">
        <f>SUM(C65:C69)</f>
        <v>-5.4</v>
      </c>
      <c r="D70" s="276">
        <f t="shared" ref="D70:I70" si="9">SUM(D65:D69)</f>
        <v>0</v>
      </c>
      <c r="E70" s="276">
        <f t="shared" si="9"/>
        <v>-2.4</v>
      </c>
      <c r="F70" s="276">
        <f t="shared" si="9"/>
        <v>0</v>
      </c>
      <c r="G70" s="276">
        <f t="shared" si="9"/>
        <v>0</v>
      </c>
      <c r="H70" s="276">
        <f t="shared" si="9"/>
        <v>0</v>
      </c>
      <c r="I70" s="276">
        <f t="shared" si="9"/>
        <v>0</v>
      </c>
      <c r="J70" s="216">
        <f>SUM(J65:J69)</f>
        <v>0</v>
      </c>
    </row>
    <row r="71" spans="1:10" ht="27.75" customHeight="1">
      <c r="A71" s="212" t="s">
        <v>302</v>
      </c>
      <c r="B71" s="213">
        <v>1201</v>
      </c>
      <c r="C71" s="277">
        <f>IF(C70&gt;0,C70,0)</f>
        <v>0</v>
      </c>
      <c r="D71" s="277">
        <f t="shared" ref="D71:I71" si="10">IF(D70&gt;0,D70,0)</f>
        <v>0</v>
      </c>
      <c r="E71" s="277">
        <f t="shared" si="10"/>
        <v>0</v>
      </c>
      <c r="F71" s="277">
        <f t="shared" si="10"/>
        <v>0</v>
      </c>
      <c r="G71" s="277">
        <f t="shared" si="10"/>
        <v>0</v>
      </c>
      <c r="H71" s="277">
        <f t="shared" si="10"/>
        <v>0</v>
      </c>
      <c r="I71" s="277">
        <f t="shared" si="10"/>
        <v>0</v>
      </c>
      <c r="J71" s="214"/>
    </row>
    <row r="72" spans="1:10" ht="27.75" customHeight="1">
      <c r="A72" s="212" t="s">
        <v>303</v>
      </c>
      <c r="B72" s="213">
        <v>1202</v>
      </c>
      <c r="C72" s="277">
        <f>IF(C70&lt;0,C70,0)</f>
        <v>-5.4</v>
      </c>
      <c r="D72" s="277">
        <f t="shared" ref="D72:I72" si="11">IF(D70&lt;0,D70,0)</f>
        <v>0</v>
      </c>
      <c r="E72" s="277">
        <f t="shared" si="11"/>
        <v>-2.4</v>
      </c>
      <c r="F72" s="277">
        <f t="shared" si="11"/>
        <v>0</v>
      </c>
      <c r="G72" s="277">
        <f t="shared" si="11"/>
        <v>0</v>
      </c>
      <c r="H72" s="277">
        <f t="shared" si="11"/>
        <v>0</v>
      </c>
      <c r="I72" s="277">
        <f t="shared" si="11"/>
        <v>0</v>
      </c>
      <c r="J72" s="214"/>
    </row>
    <row r="73" spans="1:10" ht="24.95" customHeight="1">
      <c r="A73" s="408" t="s">
        <v>116</v>
      </c>
      <c r="B73" s="408"/>
      <c r="C73" s="408"/>
      <c r="D73" s="408"/>
      <c r="E73" s="408"/>
      <c r="F73" s="408"/>
      <c r="G73" s="408"/>
      <c r="H73" s="408"/>
      <c r="I73" s="408"/>
      <c r="J73" s="408"/>
    </row>
    <row r="74" spans="1:10" ht="52.5" customHeight="1">
      <c r="A74" s="217" t="s">
        <v>371</v>
      </c>
      <c r="B74" s="213">
        <v>2110</v>
      </c>
      <c r="C74" s="289">
        <f ca="1">'ІІ. Розр. з бюджетом'!C19</f>
        <v>74.8</v>
      </c>
      <c r="D74" s="289">
        <f ca="1">'ІІ. Розр. з бюджетом'!D19</f>
        <v>95.5</v>
      </c>
      <c r="E74" s="289">
        <f ca="1">'ІІ. Розр. з бюджетом'!E19</f>
        <v>92.4</v>
      </c>
      <c r="F74" s="289">
        <f ca="1">'ІІ. Розр. з бюджетом'!F19</f>
        <v>169.2</v>
      </c>
      <c r="G74" s="277">
        <f>ROUND(F74*107%,1)</f>
        <v>181</v>
      </c>
      <c r="H74" s="277">
        <f t="shared" ref="H74:I76" si="12">ROUND(G74*105.8%,1)</f>
        <v>191.5</v>
      </c>
      <c r="I74" s="277">
        <f t="shared" si="12"/>
        <v>202.6</v>
      </c>
      <c r="J74" s="218"/>
    </row>
    <row r="75" spans="1:10" ht="43.5" customHeight="1">
      <c r="A75" s="219" t="s">
        <v>372</v>
      </c>
      <c r="B75" s="220">
        <v>2120</v>
      </c>
      <c r="C75" s="289">
        <f ca="1">'ІІ. Розр. з бюджетом'!C27</f>
        <v>897.4</v>
      </c>
      <c r="D75" s="289">
        <f ca="1">'ІІ. Розр. з бюджетом'!D27</f>
        <v>1146</v>
      </c>
      <c r="E75" s="289">
        <f ca="1">'ІІ. Розр. з бюджетом'!E27</f>
        <v>1108.5</v>
      </c>
      <c r="F75" s="289">
        <f ca="1">'ІІ. Розр. з бюджетом'!F27</f>
        <v>2028.4</v>
      </c>
      <c r="G75" s="277">
        <f>ROUND(F75*107%,1)</f>
        <v>2170.4</v>
      </c>
      <c r="H75" s="277">
        <f t="shared" si="12"/>
        <v>2296.3000000000002</v>
      </c>
      <c r="I75" s="277">
        <f t="shared" si="12"/>
        <v>2429.5</v>
      </c>
      <c r="J75" s="218"/>
    </row>
    <row r="76" spans="1:10" ht="33" customHeight="1">
      <c r="A76" s="217" t="s">
        <v>373</v>
      </c>
      <c r="B76" s="220">
        <v>2130</v>
      </c>
      <c r="C76" s="289">
        <f ca="1">'ІІ. Розр. з бюджетом'!C36</f>
        <v>1099.8</v>
      </c>
      <c r="D76" s="289">
        <f ca="1">'ІІ. Розр. з бюджетом'!D36</f>
        <v>1400.8000000000002</v>
      </c>
      <c r="E76" s="289">
        <f ca="1">'ІІ. Розр. з бюджетом'!E36</f>
        <v>1350.1</v>
      </c>
      <c r="F76" s="289">
        <f ca="1">'ІІ. Розр. з бюджетом'!F36</f>
        <v>2478.9</v>
      </c>
      <c r="G76" s="277">
        <f>ROUND(F76*107%,1)</f>
        <v>2652.4</v>
      </c>
      <c r="H76" s="277">
        <f t="shared" si="12"/>
        <v>2806.2</v>
      </c>
      <c r="I76" s="277">
        <f t="shared" si="12"/>
        <v>2969</v>
      </c>
      <c r="J76" s="218"/>
    </row>
    <row r="77" spans="1:10" ht="30.75" customHeight="1">
      <c r="A77" s="221" t="s">
        <v>366</v>
      </c>
      <c r="B77" s="220">
        <v>2200</v>
      </c>
      <c r="C77" s="292">
        <f ca="1">'ІІ. Розр. з бюджетом'!C43</f>
        <v>2072</v>
      </c>
      <c r="D77" s="292">
        <f ca="1">'ІІ. Розр. з бюджетом'!D43</f>
        <v>2642.3</v>
      </c>
      <c r="E77" s="292">
        <f ca="1">'ІІ. Розр. з бюджетом'!E43</f>
        <v>2551</v>
      </c>
      <c r="F77" s="292">
        <f ca="1">'ІІ. Розр. з бюджетом'!F43</f>
        <v>4676.5</v>
      </c>
      <c r="G77" s="292">
        <f>SUM(G74:G76)</f>
        <v>5003.8</v>
      </c>
      <c r="H77" s="292">
        <f>SUM(H74:H76)</f>
        <v>5294</v>
      </c>
      <c r="I77" s="292">
        <f>SUM(I74:I76)</f>
        <v>5601.1</v>
      </c>
      <c r="J77" s="218"/>
    </row>
    <row r="78" spans="1:10" ht="24.95" customHeight="1">
      <c r="A78" s="408" t="s">
        <v>115</v>
      </c>
      <c r="B78" s="409"/>
      <c r="C78" s="408"/>
      <c r="D78" s="408"/>
      <c r="E78" s="408"/>
      <c r="F78" s="408"/>
      <c r="G78" s="408"/>
      <c r="H78" s="408"/>
      <c r="I78" s="408"/>
      <c r="J78" s="408"/>
    </row>
    <row r="79" spans="1:10" ht="30.75" customHeight="1">
      <c r="A79" s="221" t="s">
        <v>219</v>
      </c>
      <c r="B79" s="220">
        <v>3405</v>
      </c>
      <c r="C79" s="276">
        <f ca="1">'ІІІ. Рух грош. коштів'!C66</f>
        <v>57.5</v>
      </c>
      <c r="D79" s="276">
        <f ca="1">'ІІІ. Рух грош. коштів'!D66</f>
        <v>57.5</v>
      </c>
      <c r="E79" s="276">
        <f ca="1">'ІІІ. Рух грош. коштів'!E66</f>
        <v>60.9</v>
      </c>
      <c r="F79" s="276">
        <f ca="1">'ІІІ. Рух грош. коштів'!F66</f>
        <v>22.099999999998907</v>
      </c>
      <c r="G79" s="277" t="s">
        <v>155</v>
      </c>
      <c r="H79" s="277" t="s">
        <v>155</v>
      </c>
      <c r="I79" s="277" t="s">
        <v>155</v>
      </c>
      <c r="J79" s="218" t="s">
        <v>155</v>
      </c>
    </row>
    <row r="80" spans="1:10" ht="27.75" customHeight="1">
      <c r="A80" s="212" t="s">
        <v>287</v>
      </c>
      <c r="B80" s="213">
        <v>3030</v>
      </c>
      <c r="C80" s="277">
        <f ca="1">'ІІІ. Рух грош. коштів'!C12</f>
        <v>6415.3</v>
      </c>
      <c r="D80" s="277">
        <f ca="1">'ІІІ. Рух грош. коштів'!D12</f>
        <v>8600.7999999999993</v>
      </c>
      <c r="E80" s="277">
        <f ca="1">'ІІІ. Рух грош. коштів'!E12</f>
        <v>7930</v>
      </c>
      <c r="F80" s="277">
        <f ca="1">'ІІІ. Рух грош. коштів'!F12</f>
        <v>14604.2</v>
      </c>
      <c r="G80" s="277">
        <f>ROUND(F80*107%,1)</f>
        <v>15626.5</v>
      </c>
      <c r="H80" s="277">
        <f>ROUND(G80*105.8%,1)</f>
        <v>16532.8</v>
      </c>
      <c r="I80" s="277">
        <f>ROUND(H80*105.8%,1)</f>
        <v>17491.7</v>
      </c>
      <c r="J80" s="218"/>
    </row>
    <row r="81" spans="1:13" ht="27.75" customHeight="1">
      <c r="A81" s="212" t="s">
        <v>220</v>
      </c>
      <c r="B81" s="213">
        <v>3195</v>
      </c>
      <c r="C81" s="277">
        <f ca="1">'ІІІ. Рух грош. коштів'!C34</f>
        <v>3.4000000000005457</v>
      </c>
      <c r="D81" s="277">
        <f ca="1">'ІІІ. Рух грош. коштів'!D34</f>
        <v>0</v>
      </c>
      <c r="E81" s="277">
        <f ca="1">'ІІІ. Рух грош. коштів'!E34</f>
        <v>-38.800000000001091</v>
      </c>
      <c r="F81" s="277">
        <f ca="1">'ІІІ. Рух грош. коштів'!F34</f>
        <v>0</v>
      </c>
      <c r="G81" s="277" t="s">
        <v>155</v>
      </c>
      <c r="H81" s="277" t="s">
        <v>155</v>
      </c>
      <c r="I81" s="277" t="s">
        <v>155</v>
      </c>
      <c r="J81" s="218" t="s">
        <v>155</v>
      </c>
    </row>
    <row r="82" spans="1:13" ht="27.75" customHeight="1">
      <c r="A82" s="212" t="s">
        <v>119</v>
      </c>
      <c r="B82" s="213">
        <v>3295</v>
      </c>
      <c r="C82" s="277">
        <f ca="1">'ІІІ. Рух грош. коштів'!C52</f>
        <v>0</v>
      </c>
      <c r="D82" s="277">
        <f ca="1">'ІІІ. Рух грош. коштів'!D52</f>
        <v>0</v>
      </c>
      <c r="E82" s="277">
        <f ca="1">'ІІІ. Рух грош. коштів'!E52</f>
        <v>0</v>
      </c>
      <c r="F82" s="277">
        <f ca="1">'ІІІ. Рух грош. коштів'!F52</f>
        <v>0</v>
      </c>
      <c r="G82" s="277" t="s">
        <v>155</v>
      </c>
      <c r="H82" s="277" t="s">
        <v>155</v>
      </c>
      <c r="I82" s="277" t="s">
        <v>155</v>
      </c>
      <c r="J82" s="218" t="s">
        <v>155</v>
      </c>
    </row>
    <row r="83" spans="1:13" ht="27.75" customHeight="1">
      <c r="A83" s="212" t="s">
        <v>221</v>
      </c>
      <c r="B83" s="213">
        <v>3395</v>
      </c>
      <c r="C83" s="277">
        <f ca="1">'ІІІ. Рух грош. коштів'!C64</f>
        <v>0</v>
      </c>
      <c r="D83" s="277">
        <f ca="1">'ІІІ. Рух грош. коштів'!D64</f>
        <v>0</v>
      </c>
      <c r="E83" s="277">
        <f ca="1">'ІІІ. Рух грош. коштів'!E64</f>
        <v>0</v>
      </c>
      <c r="F83" s="277">
        <f ca="1">'ІІІ. Рух грош. коштів'!F64</f>
        <v>0</v>
      </c>
      <c r="G83" s="277" t="s">
        <v>155</v>
      </c>
      <c r="H83" s="277" t="s">
        <v>155</v>
      </c>
      <c r="I83" s="277" t="s">
        <v>155</v>
      </c>
      <c r="J83" s="218" t="s">
        <v>155</v>
      </c>
    </row>
    <row r="84" spans="1:13" ht="27.75" customHeight="1">
      <c r="A84" s="212" t="s">
        <v>123</v>
      </c>
      <c r="B84" s="213">
        <v>3410</v>
      </c>
      <c r="C84" s="277">
        <f ca="1">'ІІІ. Рух грош. коштів'!C67</f>
        <v>0</v>
      </c>
      <c r="D84" s="277">
        <f ca="1">'ІІІ. Рух грош. коштів'!D67</f>
        <v>0</v>
      </c>
      <c r="E84" s="277">
        <f ca="1">'ІІІ. Рух грош. коштів'!E67</f>
        <v>0</v>
      </c>
      <c r="F84" s="277">
        <f ca="1">'ІІІ. Рух грош. коштів'!F67</f>
        <v>0</v>
      </c>
      <c r="G84" s="277" t="s">
        <v>155</v>
      </c>
      <c r="H84" s="277" t="s">
        <v>155</v>
      </c>
      <c r="I84" s="277" t="s">
        <v>155</v>
      </c>
      <c r="J84" s="218" t="s">
        <v>155</v>
      </c>
    </row>
    <row r="85" spans="1:13" ht="30.75" customHeight="1">
      <c r="A85" s="221" t="s">
        <v>222</v>
      </c>
      <c r="B85" s="220">
        <v>3415</v>
      </c>
      <c r="C85" s="276">
        <f>SUM(C79,C81:C84)</f>
        <v>60.900000000000546</v>
      </c>
      <c r="D85" s="276">
        <f>SUM(D79,D81:D84)</f>
        <v>57.5</v>
      </c>
      <c r="E85" s="276">
        <f>SUM(E79,E81:E84)</f>
        <v>22.099999999998907</v>
      </c>
      <c r="F85" s="276">
        <f>SUM(F79,F81:F84)</f>
        <v>22.099999999998907</v>
      </c>
      <c r="G85" s="277" t="s">
        <v>155</v>
      </c>
      <c r="H85" s="277" t="s">
        <v>155</v>
      </c>
      <c r="I85" s="277" t="s">
        <v>155</v>
      </c>
      <c r="J85" s="218" t="s">
        <v>155</v>
      </c>
    </row>
    <row r="86" spans="1:13" ht="24.95" customHeight="1">
      <c r="A86" s="405" t="s">
        <v>149</v>
      </c>
      <c r="B86" s="406"/>
      <c r="C86" s="406"/>
      <c r="D86" s="406"/>
      <c r="E86" s="406"/>
      <c r="F86" s="406"/>
      <c r="G86" s="406"/>
      <c r="H86" s="406"/>
      <c r="I86" s="406"/>
      <c r="J86" s="407"/>
    </row>
    <row r="87" spans="1:13" ht="27.75" customHeight="1">
      <c r="A87" s="215" t="s">
        <v>148</v>
      </c>
      <c r="B87" s="213">
        <v>4000</v>
      </c>
      <c r="C87" s="276">
        <f ca="1">'IV. Кап. інвестиції'!C7</f>
        <v>0</v>
      </c>
      <c r="D87" s="276">
        <f ca="1">'IV. Кап. інвестиції'!D7</f>
        <v>1942.8</v>
      </c>
      <c r="E87" s="276">
        <f ca="1">'IV. Кап. інвестиції'!E7</f>
        <v>0</v>
      </c>
      <c r="F87" s="276">
        <f ca="1">'IV. Кап. інвестиції'!F7</f>
        <v>1942.8</v>
      </c>
      <c r="G87" s="214">
        <v>0</v>
      </c>
      <c r="H87" s="214">
        <v>0</v>
      </c>
      <c r="I87" s="214">
        <v>0</v>
      </c>
      <c r="J87" s="218"/>
    </row>
    <row r="88" spans="1:13" ht="24.95" customHeight="1">
      <c r="A88" s="412" t="s">
        <v>152</v>
      </c>
      <c r="B88" s="412"/>
      <c r="C88" s="412"/>
      <c r="D88" s="412"/>
      <c r="E88" s="412"/>
      <c r="F88" s="412"/>
      <c r="G88" s="412"/>
      <c r="H88" s="412"/>
      <c r="I88" s="412"/>
      <c r="J88" s="412"/>
    </row>
    <row r="89" spans="1:13" ht="27.75" customHeight="1">
      <c r="A89" s="212" t="s">
        <v>223</v>
      </c>
      <c r="B89" s="213">
        <v>5040</v>
      </c>
      <c r="C89" s="214">
        <f t="shared" ref="C89:J89" si="13">(C70/C49)*100</f>
        <v>-1.8305084745762714</v>
      </c>
      <c r="D89" s="214">
        <f t="shared" si="13"/>
        <v>0</v>
      </c>
      <c r="E89" s="214">
        <f t="shared" si="13"/>
        <v>-0.68298235628912918</v>
      </c>
      <c r="F89" s="214">
        <f t="shared" si="13"/>
        <v>0</v>
      </c>
      <c r="G89" s="214">
        <f t="shared" si="13"/>
        <v>0</v>
      </c>
      <c r="H89" s="214">
        <f t="shared" si="13"/>
        <v>0</v>
      </c>
      <c r="I89" s="214">
        <f t="shared" si="13"/>
        <v>0</v>
      </c>
      <c r="J89" s="218" t="e">
        <f t="shared" si="13"/>
        <v>#DIV/0!</v>
      </c>
    </row>
    <row r="90" spans="1:13" ht="27.75" customHeight="1">
      <c r="A90" s="212" t="s">
        <v>224</v>
      </c>
      <c r="B90" s="213">
        <v>5020</v>
      </c>
      <c r="C90" s="214">
        <f>(C70/C101)*100</f>
        <v>-0.2227722772277228</v>
      </c>
      <c r="D90" s="214">
        <f>(D70/D101)*100</f>
        <v>0</v>
      </c>
      <c r="E90" s="214">
        <f>(E70/E101)*100</f>
        <v>-0.10732492621411323</v>
      </c>
      <c r="F90" s="214">
        <f>(F70/F101)*100</f>
        <v>0</v>
      </c>
      <c r="G90" s="214" t="s">
        <v>155</v>
      </c>
      <c r="H90" s="214" t="s">
        <v>155</v>
      </c>
      <c r="I90" s="214" t="s">
        <v>155</v>
      </c>
      <c r="J90" s="218" t="s">
        <v>155</v>
      </c>
    </row>
    <row r="91" spans="1:13" ht="27.75" customHeight="1">
      <c r="A91" s="212" t="s">
        <v>225</v>
      </c>
      <c r="B91" s="213">
        <v>5030</v>
      </c>
      <c r="C91" s="214">
        <f>(C70/C102)*100</f>
        <v>-0.2227722772277228</v>
      </c>
      <c r="D91" s="214">
        <f>(D70/D102)*100</f>
        <v>0</v>
      </c>
      <c r="E91" s="214">
        <f>(E70/E102)*100</f>
        <v>-0.10732492621411323</v>
      </c>
      <c r="F91" s="214">
        <f>(F70/F102)*100</f>
        <v>0</v>
      </c>
      <c r="G91" s="214" t="s">
        <v>155</v>
      </c>
      <c r="H91" s="214" t="s">
        <v>155</v>
      </c>
      <c r="I91" s="214" t="s">
        <v>155</v>
      </c>
      <c r="J91" s="218" t="s">
        <v>155</v>
      </c>
    </row>
    <row r="92" spans="1:13" ht="27.75" customHeight="1">
      <c r="A92" s="212" t="s">
        <v>159</v>
      </c>
      <c r="B92" s="213">
        <v>5110</v>
      </c>
      <c r="C92" s="295" t="e">
        <f>C102/C105</f>
        <v>#DIV/0!</v>
      </c>
      <c r="D92" s="295" t="e">
        <f>D102/D105</f>
        <v>#DIV/0!</v>
      </c>
      <c r="E92" s="295" t="e">
        <f>E102/E105</f>
        <v>#DIV/0!</v>
      </c>
      <c r="F92" s="214">
        <v>0</v>
      </c>
      <c r="G92" s="214" t="s">
        <v>155</v>
      </c>
      <c r="H92" s="214" t="s">
        <v>155</v>
      </c>
      <c r="I92" s="214" t="s">
        <v>155</v>
      </c>
      <c r="J92" s="218" t="s">
        <v>155</v>
      </c>
    </row>
    <row r="93" spans="1:13" ht="27.75" customHeight="1">
      <c r="A93" s="212" t="s">
        <v>226</v>
      </c>
      <c r="B93" s="213">
        <v>5220</v>
      </c>
      <c r="C93" s="214">
        <f>C98/C97</f>
        <v>0.28866654198616049</v>
      </c>
      <c r="D93" s="214">
        <f>D98/D97</f>
        <v>0.19459418419254421</v>
      </c>
      <c r="E93" s="214">
        <f>E98/E97</f>
        <v>0.31609625335078861</v>
      </c>
      <c r="F93" s="214">
        <f>F98/F97</f>
        <v>0.22017084061347308</v>
      </c>
      <c r="G93" s="214" t="s">
        <v>155</v>
      </c>
      <c r="H93" s="214" t="s">
        <v>155</v>
      </c>
      <c r="I93" s="214" t="s">
        <v>155</v>
      </c>
      <c r="J93" s="218" t="s">
        <v>155</v>
      </c>
    </row>
    <row r="94" spans="1:13" ht="33.75" customHeight="1">
      <c r="A94" s="408" t="s">
        <v>151</v>
      </c>
      <c r="B94" s="408"/>
      <c r="C94" s="408"/>
      <c r="D94" s="408"/>
      <c r="E94" s="408"/>
      <c r="F94" s="408"/>
      <c r="G94" s="408"/>
      <c r="H94" s="408"/>
      <c r="I94" s="408"/>
      <c r="J94" s="408"/>
    </row>
    <row r="95" spans="1:13" ht="27.75" customHeight="1">
      <c r="A95" s="215" t="s">
        <v>227</v>
      </c>
      <c r="B95" s="213">
        <v>6000</v>
      </c>
      <c r="C95" s="358">
        <v>2363.1</v>
      </c>
      <c r="D95" s="276">
        <f>D96</f>
        <v>3182.4</v>
      </c>
      <c r="E95" s="276">
        <v>2214.1</v>
      </c>
      <c r="F95" s="276">
        <f>E95-E96+F96</f>
        <v>4036.9</v>
      </c>
      <c r="G95" s="222" t="s">
        <v>155</v>
      </c>
      <c r="H95" s="222" t="s">
        <v>155</v>
      </c>
      <c r="I95" s="222" t="s">
        <v>155</v>
      </c>
      <c r="J95" s="218" t="s">
        <v>155</v>
      </c>
      <c r="M95" s="275"/>
    </row>
    <row r="96" spans="1:13" ht="27.75" customHeight="1">
      <c r="A96" s="212" t="s">
        <v>305</v>
      </c>
      <c r="B96" s="213">
        <v>6001</v>
      </c>
      <c r="C96" s="359">
        <f>C97-C98</f>
        <v>2282.1</v>
      </c>
      <c r="D96" s="359">
        <f>D97-D98</f>
        <v>3182.4</v>
      </c>
      <c r="E96" s="359">
        <f>E97-E98</f>
        <v>2194.1</v>
      </c>
      <c r="F96" s="359">
        <f>F97-F98</f>
        <v>4016.9</v>
      </c>
      <c r="G96" s="218" t="s">
        <v>155</v>
      </c>
      <c r="H96" s="218" t="s">
        <v>155</v>
      </c>
      <c r="I96" s="218" t="s">
        <v>155</v>
      </c>
      <c r="J96" s="218" t="s">
        <v>155</v>
      </c>
      <c r="M96" s="275"/>
    </row>
    <row r="97" spans="1:10" ht="27.75" customHeight="1">
      <c r="A97" s="212" t="s">
        <v>228</v>
      </c>
      <c r="B97" s="213">
        <v>6002</v>
      </c>
      <c r="C97" s="359">
        <v>3208.2</v>
      </c>
      <c r="D97" s="277">
        <v>3951.3</v>
      </c>
      <c r="E97" s="277">
        <v>3208.2</v>
      </c>
      <c r="F97" s="277">
        <f>E97+F87</f>
        <v>5151</v>
      </c>
      <c r="G97" s="218" t="s">
        <v>155</v>
      </c>
      <c r="H97" s="218" t="s">
        <v>155</v>
      </c>
      <c r="I97" s="218" t="s">
        <v>155</v>
      </c>
      <c r="J97" s="218" t="s">
        <v>155</v>
      </c>
    </row>
    <row r="98" spans="1:10" ht="27.75" customHeight="1">
      <c r="A98" s="212" t="s">
        <v>229</v>
      </c>
      <c r="B98" s="213">
        <v>6003</v>
      </c>
      <c r="C98" s="359">
        <v>926.1</v>
      </c>
      <c r="D98" s="277">
        <v>768.9</v>
      </c>
      <c r="E98" s="277">
        <v>1014.1</v>
      </c>
      <c r="F98" s="277">
        <f ca="1">E98+'I. Фін результат'!F93</f>
        <v>1134.0999999999999</v>
      </c>
      <c r="G98" s="218" t="s">
        <v>155</v>
      </c>
      <c r="H98" s="218" t="s">
        <v>155</v>
      </c>
      <c r="I98" s="218" t="s">
        <v>155</v>
      </c>
      <c r="J98" s="218" t="s">
        <v>155</v>
      </c>
    </row>
    <row r="99" spans="1:10" ht="27.75" customHeight="1">
      <c r="A99" s="215" t="s">
        <v>230</v>
      </c>
      <c r="B99" s="213">
        <v>6010</v>
      </c>
      <c r="C99" s="276">
        <v>60.9</v>
      </c>
      <c r="D99" s="276">
        <v>206.9</v>
      </c>
      <c r="E99" s="276">
        <v>22.1</v>
      </c>
      <c r="F99" s="276">
        <f>F100</f>
        <v>22.099999999998907</v>
      </c>
      <c r="G99" s="222" t="s">
        <v>155</v>
      </c>
      <c r="H99" s="222" t="s">
        <v>155</v>
      </c>
      <c r="I99" s="222" t="s">
        <v>155</v>
      </c>
      <c r="J99" s="218" t="s">
        <v>155</v>
      </c>
    </row>
    <row r="100" spans="1:10" ht="27.75" customHeight="1">
      <c r="A100" s="212" t="s">
        <v>306</v>
      </c>
      <c r="B100" s="213">
        <v>6011</v>
      </c>
      <c r="C100" s="360">
        <f>C85</f>
        <v>60.900000000000546</v>
      </c>
      <c r="D100" s="360">
        <f>D85</f>
        <v>57.5</v>
      </c>
      <c r="E100" s="360">
        <f>E85</f>
        <v>22.099999999998907</v>
      </c>
      <c r="F100" s="360">
        <f>F85</f>
        <v>22.099999999998907</v>
      </c>
      <c r="G100" s="218" t="s">
        <v>155</v>
      </c>
      <c r="H100" s="218" t="s">
        <v>155</v>
      </c>
      <c r="I100" s="218" t="s">
        <v>155</v>
      </c>
      <c r="J100" s="218" t="s">
        <v>155</v>
      </c>
    </row>
    <row r="101" spans="1:10" ht="27.75" customHeight="1">
      <c r="A101" s="215" t="s">
        <v>173</v>
      </c>
      <c r="B101" s="213">
        <v>6020</v>
      </c>
      <c r="C101" s="358">
        <f>C95+C99</f>
        <v>2424</v>
      </c>
      <c r="D101" s="358">
        <f>D95+D99</f>
        <v>3389.3</v>
      </c>
      <c r="E101" s="358">
        <f>E95+E99</f>
        <v>2236.1999999999998</v>
      </c>
      <c r="F101" s="358">
        <f>F95+F99</f>
        <v>4058.9999999999991</v>
      </c>
      <c r="G101" s="222" t="s">
        <v>155</v>
      </c>
      <c r="H101" s="222" t="s">
        <v>155</v>
      </c>
      <c r="I101" s="222" t="s">
        <v>155</v>
      </c>
      <c r="J101" s="218" t="s">
        <v>155</v>
      </c>
    </row>
    <row r="102" spans="1:10" ht="27.75" customHeight="1">
      <c r="A102" s="215" t="s">
        <v>113</v>
      </c>
      <c r="B102" s="213">
        <v>6030</v>
      </c>
      <c r="C102" s="358">
        <v>2424</v>
      </c>
      <c r="D102" s="276">
        <v>3389.3</v>
      </c>
      <c r="E102" s="276">
        <v>2236.1999999999998</v>
      </c>
      <c r="F102" s="276">
        <f ca="1">E102+F87-'I. Фін результат'!F66</f>
        <v>4059</v>
      </c>
      <c r="G102" s="218" t="s">
        <v>155</v>
      </c>
      <c r="H102" s="218" t="s">
        <v>155</v>
      </c>
      <c r="I102" s="218" t="s">
        <v>155</v>
      </c>
      <c r="J102" s="218"/>
    </row>
    <row r="103" spans="1:10" ht="27.75" customHeight="1">
      <c r="A103" s="212" t="s">
        <v>124</v>
      </c>
      <c r="B103" s="213">
        <v>6040</v>
      </c>
      <c r="C103" s="277"/>
      <c r="D103" s="277"/>
      <c r="E103" s="277"/>
      <c r="F103" s="277"/>
      <c r="G103" s="218" t="s">
        <v>155</v>
      </c>
      <c r="H103" s="218" t="s">
        <v>155</v>
      </c>
      <c r="I103" s="218" t="s">
        <v>155</v>
      </c>
      <c r="J103" s="218" t="s">
        <v>155</v>
      </c>
    </row>
    <row r="104" spans="1:10" ht="27.75" customHeight="1">
      <c r="A104" s="212" t="s">
        <v>125</v>
      </c>
      <c r="B104" s="213">
        <v>6050</v>
      </c>
      <c r="C104" s="277"/>
      <c r="D104" s="277"/>
      <c r="E104" s="277"/>
      <c r="F104" s="277"/>
      <c r="G104" s="218" t="s">
        <v>155</v>
      </c>
      <c r="H104" s="218" t="s">
        <v>155</v>
      </c>
      <c r="I104" s="218" t="s">
        <v>155</v>
      </c>
      <c r="J104" s="218" t="s">
        <v>155</v>
      </c>
    </row>
    <row r="105" spans="1:10" ht="27.75" customHeight="1">
      <c r="A105" s="215" t="s">
        <v>172</v>
      </c>
      <c r="B105" s="213">
        <v>6060</v>
      </c>
      <c r="C105" s="276">
        <f>SUM(C103:C104)</f>
        <v>0</v>
      </c>
      <c r="D105" s="276">
        <f>SUM(D103:D104)</f>
        <v>0</v>
      </c>
      <c r="E105" s="276">
        <f>SUM(E103:E104)</f>
        <v>0</v>
      </c>
      <c r="F105" s="276">
        <f>SUM(F103:F104)</f>
        <v>0</v>
      </c>
      <c r="G105" s="222" t="s">
        <v>155</v>
      </c>
      <c r="H105" s="222" t="s">
        <v>155</v>
      </c>
      <c r="I105" s="222" t="s">
        <v>155</v>
      </c>
      <c r="J105" s="218" t="s">
        <v>155</v>
      </c>
    </row>
    <row r="106" spans="1:10" ht="27.75" customHeight="1">
      <c r="A106" s="212" t="s">
        <v>307</v>
      </c>
      <c r="B106" s="213">
        <v>6070</v>
      </c>
      <c r="C106" s="277"/>
      <c r="D106" s="277"/>
      <c r="E106" s="277"/>
      <c r="F106" s="277"/>
      <c r="G106" s="218" t="s">
        <v>155</v>
      </c>
      <c r="H106" s="218" t="s">
        <v>155</v>
      </c>
      <c r="I106" s="218" t="s">
        <v>155</v>
      </c>
      <c r="J106" s="218"/>
    </row>
    <row r="107" spans="1:10" ht="27.75" customHeight="1">
      <c r="A107" s="212" t="s">
        <v>308</v>
      </c>
      <c r="B107" s="213">
        <v>6080</v>
      </c>
      <c r="C107" s="277"/>
      <c r="D107" s="277"/>
      <c r="E107" s="277"/>
      <c r="F107" s="277"/>
      <c r="G107" s="218" t="s">
        <v>155</v>
      </c>
      <c r="H107" s="218" t="s">
        <v>155</v>
      </c>
      <c r="I107" s="218" t="s">
        <v>155</v>
      </c>
      <c r="J107" s="218" t="s">
        <v>155</v>
      </c>
    </row>
    <row r="108" spans="1:10" ht="27.75" customHeight="1">
      <c r="A108" s="215" t="s">
        <v>348</v>
      </c>
      <c r="B108" s="213">
        <v>6090</v>
      </c>
      <c r="C108" s="276">
        <f>C102+C105</f>
        <v>2424</v>
      </c>
      <c r="D108" s="276">
        <f>D102+D105</f>
        <v>3389.3</v>
      </c>
      <c r="E108" s="276">
        <f>E102+E105</f>
        <v>2236.1999999999998</v>
      </c>
      <c r="F108" s="276">
        <f>F102+F105</f>
        <v>4059</v>
      </c>
      <c r="G108" s="218" t="s">
        <v>155</v>
      </c>
      <c r="H108" s="218" t="s">
        <v>155</v>
      </c>
      <c r="I108" s="218" t="s">
        <v>155</v>
      </c>
      <c r="J108" s="218"/>
    </row>
    <row r="109" spans="1:10" ht="27.75" customHeight="1">
      <c r="A109" s="215" t="s">
        <v>349</v>
      </c>
      <c r="B109" s="213">
        <v>6099</v>
      </c>
      <c r="C109" s="216">
        <f>C101-C108</f>
        <v>0</v>
      </c>
      <c r="D109" s="216">
        <f>D101-D108</f>
        <v>0</v>
      </c>
      <c r="E109" s="216">
        <f>E101-E108</f>
        <v>0</v>
      </c>
      <c r="F109" s="216">
        <f>F101-F108</f>
        <v>0</v>
      </c>
      <c r="G109" s="222" t="s">
        <v>155</v>
      </c>
      <c r="H109" s="222" t="s">
        <v>155</v>
      </c>
      <c r="I109" s="222" t="s">
        <v>155</v>
      </c>
      <c r="J109" s="218" t="s">
        <v>155</v>
      </c>
    </row>
    <row r="110" spans="1:10" s="223" customFormat="1" ht="41.25" customHeight="1">
      <c r="A110" s="408" t="s">
        <v>231</v>
      </c>
      <c r="B110" s="408"/>
      <c r="C110" s="408"/>
      <c r="D110" s="408"/>
      <c r="E110" s="408"/>
      <c r="F110" s="408"/>
      <c r="G110" s="408"/>
      <c r="H110" s="408"/>
      <c r="I110" s="408"/>
      <c r="J110" s="408"/>
    </row>
    <row r="111" spans="1:10" ht="27.75" customHeight="1">
      <c r="A111" s="215" t="s">
        <v>288</v>
      </c>
      <c r="B111" s="213" t="s">
        <v>232</v>
      </c>
      <c r="C111" s="216">
        <f t="shared" ref="C111:J111" si="14">SUM(C112:C114)</f>
        <v>0</v>
      </c>
      <c r="D111" s="216">
        <f t="shared" si="14"/>
        <v>0</v>
      </c>
      <c r="E111" s="216">
        <f t="shared" si="14"/>
        <v>0</v>
      </c>
      <c r="F111" s="216">
        <f t="shared" si="14"/>
        <v>0</v>
      </c>
      <c r="G111" s="216">
        <f t="shared" si="14"/>
        <v>0</v>
      </c>
      <c r="H111" s="216">
        <f t="shared" si="14"/>
        <v>0</v>
      </c>
      <c r="I111" s="216">
        <f t="shared" si="14"/>
        <v>0</v>
      </c>
      <c r="J111" s="218">
        <f t="shared" si="14"/>
        <v>0</v>
      </c>
    </row>
    <row r="112" spans="1:10" ht="27.75" customHeight="1">
      <c r="A112" s="212" t="s">
        <v>309</v>
      </c>
      <c r="B112" s="213" t="s">
        <v>233</v>
      </c>
      <c r="C112" s="214"/>
      <c r="D112" s="214"/>
      <c r="E112" s="214"/>
      <c r="F112" s="214">
        <f ca="1">'6.1. Інша інфо_1'!G50</f>
        <v>0</v>
      </c>
      <c r="G112" s="214"/>
      <c r="H112" s="214"/>
      <c r="I112" s="214"/>
      <c r="J112" s="218"/>
    </row>
    <row r="113" spans="1:10" ht="27.75" customHeight="1">
      <c r="A113" s="212" t="s">
        <v>310</v>
      </c>
      <c r="B113" s="213" t="s">
        <v>234</v>
      </c>
      <c r="C113" s="214"/>
      <c r="D113" s="214"/>
      <c r="E113" s="214"/>
      <c r="F113" s="214">
        <f ca="1">'6.1. Інша інфо_1'!G53</f>
        <v>0</v>
      </c>
      <c r="G113" s="214"/>
      <c r="H113" s="214"/>
      <c r="I113" s="214"/>
      <c r="J113" s="218"/>
    </row>
    <row r="114" spans="1:10" ht="27.75" customHeight="1">
      <c r="A114" s="212" t="s">
        <v>311</v>
      </c>
      <c r="B114" s="213" t="s">
        <v>235</v>
      </c>
      <c r="C114" s="214"/>
      <c r="D114" s="214"/>
      <c r="E114" s="214"/>
      <c r="F114" s="214">
        <f ca="1">'6.1. Інша інфо_1'!G56</f>
        <v>0</v>
      </c>
      <c r="G114" s="214"/>
      <c r="H114" s="214"/>
      <c r="I114" s="214"/>
      <c r="J114" s="218"/>
    </row>
    <row r="115" spans="1:10" ht="46.5" customHeight="1">
      <c r="A115" s="215" t="s">
        <v>289</v>
      </c>
      <c r="B115" s="213" t="s">
        <v>236</v>
      </c>
      <c r="C115" s="216">
        <f t="shared" ref="C115:J115" si="15">SUM(C116:C118)</f>
        <v>0</v>
      </c>
      <c r="D115" s="216">
        <f t="shared" si="15"/>
        <v>0</v>
      </c>
      <c r="E115" s="216">
        <f t="shared" si="15"/>
        <v>0</v>
      </c>
      <c r="F115" s="216">
        <f t="shared" si="15"/>
        <v>0</v>
      </c>
      <c r="G115" s="216">
        <f t="shared" si="15"/>
        <v>0</v>
      </c>
      <c r="H115" s="216">
        <f t="shared" si="15"/>
        <v>0</v>
      </c>
      <c r="I115" s="216">
        <f t="shared" si="15"/>
        <v>0</v>
      </c>
      <c r="J115" s="218">
        <f t="shared" si="15"/>
        <v>0</v>
      </c>
    </row>
    <row r="116" spans="1:10" ht="27.75" customHeight="1">
      <c r="A116" s="212" t="s">
        <v>309</v>
      </c>
      <c r="B116" s="213" t="s">
        <v>237</v>
      </c>
      <c r="C116" s="214"/>
      <c r="D116" s="214"/>
      <c r="E116" s="214"/>
      <c r="F116" s="214">
        <f ca="1">'6.1. Інша інфо_1'!J50</f>
        <v>0</v>
      </c>
      <c r="G116" s="214"/>
      <c r="H116" s="214"/>
      <c r="I116" s="214"/>
      <c r="J116" s="218"/>
    </row>
    <row r="117" spans="1:10" ht="27.75" customHeight="1">
      <c r="A117" s="212" t="s">
        <v>310</v>
      </c>
      <c r="B117" s="213" t="s">
        <v>238</v>
      </c>
      <c r="C117" s="214"/>
      <c r="D117" s="214"/>
      <c r="E117" s="214"/>
      <c r="F117" s="214">
        <f ca="1">'6.1. Інша інфо_1'!J53</f>
        <v>0</v>
      </c>
      <c r="G117" s="214"/>
      <c r="H117" s="214"/>
      <c r="I117" s="214"/>
      <c r="J117" s="218"/>
    </row>
    <row r="118" spans="1:10" ht="27.75" customHeight="1">
      <c r="A118" s="212" t="s">
        <v>311</v>
      </c>
      <c r="B118" s="213" t="s">
        <v>239</v>
      </c>
      <c r="C118" s="214"/>
      <c r="D118" s="214"/>
      <c r="E118" s="214"/>
      <c r="F118" s="214">
        <f ca="1">'6.1. Інша інфо_1'!J56</f>
        <v>0</v>
      </c>
      <c r="G118" s="214"/>
      <c r="H118" s="214"/>
      <c r="I118" s="214"/>
      <c r="J118" s="218"/>
    </row>
    <row r="119" spans="1:10" ht="31.5" customHeight="1">
      <c r="A119" s="408" t="s">
        <v>240</v>
      </c>
      <c r="B119" s="408"/>
      <c r="C119" s="408"/>
      <c r="D119" s="408"/>
      <c r="E119" s="408"/>
      <c r="F119" s="408"/>
      <c r="G119" s="408"/>
      <c r="H119" s="408"/>
      <c r="I119" s="408"/>
      <c r="J119" s="408"/>
    </row>
    <row r="120" spans="1:10" s="187" customFormat="1" ht="81">
      <c r="A120" s="221" t="s">
        <v>444</v>
      </c>
      <c r="B120" s="224" t="s">
        <v>241</v>
      </c>
      <c r="C120" s="276">
        <f>SUM(C121:C123)</f>
        <v>24.5</v>
      </c>
      <c r="D120" s="276">
        <f>SUM(D121:D123)</f>
        <v>29.5</v>
      </c>
      <c r="E120" s="276">
        <f>SUM(E121:E123)</f>
        <v>29.5</v>
      </c>
      <c r="F120" s="276">
        <f>SUM(F121:F123)</f>
        <v>29.5</v>
      </c>
      <c r="G120" s="225" t="s">
        <v>155</v>
      </c>
      <c r="H120" s="225" t="s">
        <v>155</v>
      </c>
      <c r="I120" s="225" t="s">
        <v>155</v>
      </c>
      <c r="J120" s="225" t="s">
        <v>155</v>
      </c>
    </row>
    <row r="121" spans="1:10" ht="27.75" customHeight="1">
      <c r="A121" s="212" t="s">
        <v>168</v>
      </c>
      <c r="B121" s="213" t="s">
        <v>242</v>
      </c>
      <c r="C121" s="361">
        <f ca="1">'6.1. Інша інфо_1'!D11</f>
        <v>1</v>
      </c>
      <c r="D121" s="361">
        <f ca="1">'6.1. Інша інфо_1'!F11</f>
        <v>1</v>
      </c>
      <c r="E121" s="361">
        <f ca="1">'6.1. Інша інфо_1'!H11</f>
        <v>1</v>
      </c>
      <c r="F121" s="361">
        <f ca="1">'6.1. Інша інфо_1'!J11</f>
        <v>1</v>
      </c>
      <c r="G121" s="218" t="s">
        <v>155</v>
      </c>
      <c r="H121" s="218" t="s">
        <v>155</v>
      </c>
      <c r="I121" s="218" t="s">
        <v>155</v>
      </c>
      <c r="J121" s="218" t="s">
        <v>155</v>
      </c>
    </row>
    <row r="122" spans="1:10" ht="27.75" customHeight="1">
      <c r="A122" s="212" t="s">
        <v>177</v>
      </c>
      <c r="B122" s="213" t="s">
        <v>243</v>
      </c>
      <c r="C122" s="361">
        <f ca="1">'6.1. Інша інфо_1'!D12</f>
        <v>4</v>
      </c>
      <c r="D122" s="361">
        <f ca="1">'6.1. Інша інфо_1'!F12</f>
        <v>4</v>
      </c>
      <c r="E122" s="361">
        <f ca="1">'6.1. Інша інфо_1'!H12</f>
        <v>4</v>
      </c>
      <c r="F122" s="361">
        <f ca="1">'6.1. Інша інфо_1'!J12</f>
        <v>4</v>
      </c>
      <c r="G122" s="218" t="s">
        <v>155</v>
      </c>
      <c r="H122" s="218" t="s">
        <v>155</v>
      </c>
      <c r="I122" s="218" t="s">
        <v>155</v>
      </c>
      <c r="J122" s="218" t="s">
        <v>155</v>
      </c>
    </row>
    <row r="123" spans="1:10" ht="27.75" customHeight="1">
      <c r="A123" s="212" t="s">
        <v>169</v>
      </c>
      <c r="B123" s="213" t="s">
        <v>244</v>
      </c>
      <c r="C123" s="361">
        <f ca="1">'6.1. Інша інфо_1'!D13</f>
        <v>19.5</v>
      </c>
      <c r="D123" s="361">
        <f ca="1">'6.1. Інша інфо_1'!F13</f>
        <v>24.5</v>
      </c>
      <c r="E123" s="361">
        <f ca="1">'6.1. Інша інфо_1'!H13</f>
        <v>24.5</v>
      </c>
      <c r="F123" s="361">
        <f ca="1">'6.1. Інша інфо_1'!J13</f>
        <v>24.5</v>
      </c>
      <c r="G123" s="218" t="s">
        <v>155</v>
      </c>
      <c r="H123" s="218" t="s">
        <v>155</v>
      </c>
      <c r="I123" s="218" t="s">
        <v>155</v>
      </c>
      <c r="J123" s="218" t="s">
        <v>155</v>
      </c>
    </row>
    <row r="124" spans="1:10" ht="27.75" customHeight="1">
      <c r="A124" s="215" t="s">
        <v>5</v>
      </c>
      <c r="B124" s="213" t="s">
        <v>245</v>
      </c>
      <c r="C124" s="292">
        <f ca="1">'I. Фін результат'!C91</f>
        <v>4985.5</v>
      </c>
      <c r="D124" s="292">
        <f ca="1">'I. Фін результат'!D91</f>
        <v>6367.1</v>
      </c>
      <c r="E124" s="292">
        <f ca="1">'I. Фін результат'!E91</f>
        <v>6158.3</v>
      </c>
      <c r="F124" s="292">
        <f ca="1">'I. Фін результат'!F91</f>
        <v>11268</v>
      </c>
      <c r="G124" s="222" t="s">
        <v>155</v>
      </c>
      <c r="H124" s="222" t="s">
        <v>155</v>
      </c>
      <c r="I124" s="222" t="s">
        <v>155</v>
      </c>
      <c r="J124" s="218" t="s">
        <v>155</v>
      </c>
    </row>
    <row r="125" spans="1:10" s="187" customFormat="1" ht="48.75" customHeight="1">
      <c r="A125" s="221" t="s">
        <v>312</v>
      </c>
      <c r="B125" s="224" t="s">
        <v>246</v>
      </c>
      <c r="C125" s="362">
        <f ca="1">'6.1. Інша інфо_1'!D22</f>
        <v>16957</v>
      </c>
      <c r="D125" s="362">
        <f ca="1">'6.1. Інша інфо_1'!F22</f>
        <v>17986</v>
      </c>
      <c r="E125" s="362">
        <f ca="1">'6.1. Інша інфо_1'!H22</f>
        <v>17396</v>
      </c>
      <c r="F125" s="362">
        <f ca="1">'6.1. Інша інфо_1'!J22</f>
        <v>31831</v>
      </c>
      <c r="G125" s="225" t="s">
        <v>155</v>
      </c>
      <c r="H125" s="225" t="s">
        <v>155</v>
      </c>
      <c r="I125" s="225" t="s">
        <v>155</v>
      </c>
      <c r="J125" s="225" t="s">
        <v>155</v>
      </c>
    </row>
    <row r="126" spans="1:10" ht="27.75" customHeight="1">
      <c r="A126" s="212" t="s">
        <v>168</v>
      </c>
      <c r="B126" s="213" t="s">
        <v>247</v>
      </c>
      <c r="C126" s="363">
        <f ca="1">'6.1. Інша інфо_1'!D23</f>
        <v>45983</v>
      </c>
      <c r="D126" s="363">
        <f ca="1">'6.1. Інша інфо_1'!F23</f>
        <v>39825</v>
      </c>
      <c r="E126" s="363">
        <f ca="1">'6.1. Інша інфо_1'!H23</f>
        <v>46492</v>
      </c>
      <c r="F126" s="363">
        <f ca="1">'6.1. Інша інфо_1'!J23</f>
        <v>43200</v>
      </c>
      <c r="G126" s="218" t="s">
        <v>155</v>
      </c>
      <c r="H126" s="218" t="s">
        <v>155</v>
      </c>
      <c r="I126" s="218" t="s">
        <v>155</v>
      </c>
      <c r="J126" s="218" t="s">
        <v>155</v>
      </c>
    </row>
    <row r="127" spans="1:10" ht="27.75" customHeight="1">
      <c r="A127" s="212" t="s">
        <v>177</v>
      </c>
      <c r="B127" s="213" t="s">
        <v>248</v>
      </c>
      <c r="C127" s="363">
        <f ca="1">'6.1. Інша інфо_1'!D24</f>
        <v>17448</v>
      </c>
      <c r="D127" s="363">
        <f ca="1">'6.1. Інша інфо_1'!F24</f>
        <v>16708</v>
      </c>
      <c r="E127" s="363">
        <f ca="1">'6.1. Інша інфо_1'!H24</f>
        <v>25785</v>
      </c>
      <c r="F127" s="363">
        <f ca="1">'6.1. Інша інфо_1'!J24</f>
        <v>39183</v>
      </c>
      <c r="G127" s="218" t="s">
        <v>155</v>
      </c>
      <c r="H127" s="218" t="s">
        <v>155</v>
      </c>
      <c r="I127" s="218" t="s">
        <v>155</v>
      </c>
      <c r="J127" s="218" t="s">
        <v>155</v>
      </c>
    </row>
    <row r="128" spans="1:10" ht="27.75" customHeight="1">
      <c r="A128" s="212" t="s">
        <v>169</v>
      </c>
      <c r="B128" s="213" t="s">
        <v>249</v>
      </c>
      <c r="C128" s="363">
        <f ca="1">'6.1. Інша інфо_1'!D25</f>
        <v>15368</v>
      </c>
      <c r="D128" s="363">
        <f ca="1">'6.1. Інша інфо_1'!F25</f>
        <v>17303</v>
      </c>
      <c r="E128" s="363">
        <f ca="1">'6.1. Інша інфо_1'!H25</f>
        <v>14839</v>
      </c>
      <c r="F128" s="363">
        <f ca="1">'6.1. Інша інфо_1'!J25</f>
        <v>30166</v>
      </c>
      <c r="G128" s="218" t="s">
        <v>155</v>
      </c>
      <c r="H128" s="218" t="s">
        <v>155</v>
      </c>
      <c r="I128" s="218" t="s">
        <v>155</v>
      </c>
      <c r="J128" s="218" t="s">
        <v>155</v>
      </c>
    </row>
    <row r="129" spans="1:10" s="187" customFormat="1">
      <c r="A129" s="226"/>
      <c r="C129" s="227"/>
      <c r="D129" s="228"/>
      <c r="E129" s="228"/>
      <c r="F129" s="228"/>
      <c r="G129" s="229"/>
      <c r="H129" s="229"/>
      <c r="I129" s="229"/>
      <c r="J129" s="229"/>
    </row>
    <row r="130" spans="1:10" s="187" customFormat="1">
      <c r="A130" s="226"/>
      <c r="C130" s="227"/>
      <c r="D130" s="228"/>
      <c r="E130" s="228"/>
      <c r="F130" s="228"/>
      <c r="G130" s="229"/>
      <c r="H130" s="229"/>
      <c r="I130" s="229"/>
      <c r="J130" s="229"/>
    </row>
    <row r="131" spans="1:10" s="187" customFormat="1" ht="28.5" customHeight="1">
      <c r="A131" s="230" t="s">
        <v>365</v>
      </c>
      <c r="B131" s="231"/>
      <c r="C131" s="414" t="s">
        <v>87</v>
      </c>
      <c r="D131" s="415"/>
      <c r="E131" s="415"/>
      <c r="F131" s="415"/>
      <c r="G131" s="232"/>
      <c r="H131" s="416" t="s">
        <v>486</v>
      </c>
      <c r="I131" s="416"/>
      <c r="J131" s="416"/>
    </row>
    <row r="132" spans="1:10" s="187" customFormat="1">
      <c r="A132" s="187" t="s">
        <v>68</v>
      </c>
      <c r="B132" s="182"/>
      <c r="C132" s="378" t="s">
        <v>69</v>
      </c>
      <c r="D132" s="378"/>
      <c r="E132" s="378"/>
      <c r="F132" s="378"/>
      <c r="G132" s="209"/>
      <c r="H132" s="413" t="s">
        <v>84</v>
      </c>
      <c r="I132" s="413"/>
      <c r="J132" s="413"/>
    </row>
    <row r="133" spans="1:10" s="187" customFormat="1">
      <c r="A133" s="233"/>
      <c r="F133" s="182"/>
      <c r="G133" s="182"/>
      <c r="H133" s="182"/>
      <c r="I133" s="182"/>
      <c r="J133" s="182"/>
    </row>
    <row r="134" spans="1:10" s="187" customFormat="1">
      <c r="A134" s="233"/>
      <c r="F134" s="182"/>
      <c r="G134" s="182"/>
      <c r="H134" s="182"/>
      <c r="I134" s="182"/>
      <c r="J134" s="182"/>
    </row>
    <row r="135" spans="1:10" s="187" customFormat="1">
      <c r="A135" s="233"/>
      <c r="F135" s="182"/>
      <c r="G135" s="182"/>
      <c r="H135" s="182"/>
      <c r="I135" s="182"/>
      <c r="J135" s="182"/>
    </row>
    <row r="136" spans="1:10" s="187" customFormat="1">
      <c r="A136" s="233"/>
      <c r="F136" s="182"/>
      <c r="G136" s="182"/>
      <c r="H136" s="182"/>
      <c r="I136" s="182"/>
      <c r="J136" s="182"/>
    </row>
    <row r="137" spans="1:10" s="187" customFormat="1">
      <c r="A137" s="233"/>
      <c r="F137" s="182"/>
      <c r="G137" s="182"/>
      <c r="H137" s="182"/>
      <c r="I137" s="182"/>
      <c r="J137" s="182"/>
    </row>
    <row r="138" spans="1:10" s="187" customFormat="1">
      <c r="A138" s="233"/>
      <c r="F138" s="182"/>
      <c r="G138" s="182"/>
      <c r="H138" s="182"/>
      <c r="I138" s="182"/>
      <c r="J138" s="182"/>
    </row>
    <row r="139" spans="1:10" s="187" customFormat="1">
      <c r="A139" s="233"/>
      <c r="F139" s="182"/>
      <c r="G139" s="182"/>
      <c r="H139" s="182"/>
      <c r="I139" s="182"/>
      <c r="J139" s="182"/>
    </row>
    <row r="140" spans="1:10" s="187" customFormat="1">
      <c r="A140" s="233"/>
      <c r="F140" s="182"/>
      <c r="G140" s="182"/>
      <c r="H140" s="182"/>
      <c r="I140" s="182"/>
      <c r="J140" s="182"/>
    </row>
    <row r="141" spans="1:10" s="187" customFormat="1">
      <c r="A141" s="233"/>
      <c r="F141" s="182"/>
      <c r="G141" s="182"/>
      <c r="H141" s="182"/>
      <c r="I141" s="182"/>
      <c r="J141" s="182"/>
    </row>
    <row r="142" spans="1:10" s="187" customFormat="1">
      <c r="A142" s="233"/>
      <c r="F142" s="182"/>
      <c r="G142" s="182"/>
      <c r="H142" s="182"/>
      <c r="I142" s="182"/>
      <c r="J142" s="182"/>
    </row>
    <row r="143" spans="1:10" s="187" customFormat="1">
      <c r="A143" s="233"/>
      <c r="F143" s="182"/>
      <c r="G143" s="182"/>
      <c r="H143" s="182"/>
      <c r="I143" s="182"/>
      <c r="J143" s="182"/>
    </row>
    <row r="144" spans="1:10" s="187" customFormat="1">
      <c r="A144" s="233"/>
      <c r="F144" s="182"/>
      <c r="G144" s="182"/>
      <c r="H144" s="182"/>
      <c r="I144" s="182"/>
      <c r="J144" s="182"/>
    </row>
    <row r="145" spans="1:10" s="187" customFormat="1">
      <c r="A145" s="233"/>
      <c r="F145" s="182"/>
      <c r="G145" s="182"/>
      <c r="H145" s="182"/>
      <c r="I145" s="182"/>
      <c r="J145" s="182"/>
    </row>
    <row r="146" spans="1:10" s="187" customFormat="1">
      <c r="A146" s="233"/>
      <c r="F146" s="182"/>
      <c r="G146" s="182"/>
      <c r="H146" s="182"/>
      <c r="I146" s="182"/>
      <c r="J146" s="182"/>
    </row>
    <row r="147" spans="1:10" s="187" customFormat="1">
      <c r="A147" s="233"/>
      <c r="F147" s="182"/>
      <c r="G147" s="182"/>
      <c r="H147" s="182"/>
      <c r="I147" s="182"/>
      <c r="J147" s="182"/>
    </row>
    <row r="148" spans="1:10" s="187" customFormat="1">
      <c r="A148" s="233"/>
      <c r="F148" s="182"/>
      <c r="G148" s="182"/>
      <c r="H148" s="182"/>
      <c r="I148" s="182"/>
      <c r="J148" s="182"/>
    </row>
    <row r="149" spans="1:10" s="187" customFormat="1">
      <c r="A149" s="233"/>
      <c r="F149" s="182"/>
      <c r="G149" s="182"/>
      <c r="H149" s="182"/>
      <c r="I149" s="182"/>
      <c r="J149" s="182"/>
    </row>
    <row r="150" spans="1:10" s="187" customFormat="1">
      <c r="A150" s="233"/>
      <c r="F150" s="182"/>
      <c r="G150" s="182"/>
      <c r="H150" s="182"/>
      <c r="I150" s="182"/>
      <c r="J150" s="182"/>
    </row>
    <row r="151" spans="1:10" s="187" customFormat="1">
      <c r="A151" s="233"/>
      <c r="F151" s="182"/>
      <c r="G151" s="182"/>
      <c r="H151" s="182"/>
      <c r="I151" s="182"/>
      <c r="J151" s="182"/>
    </row>
    <row r="152" spans="1:10" s="187" customFormat="1">
      <c r="A152" s="233"/>
      <c r="F152" s="182"/>
      <c r="G152" s="182"/>
      <c r="H152" s="182"/>
      <c r="I152" s="182"/>
      <c r="J152" s="182"/>
    </row>
    <row r="153" spans="1:10" s="187" customFormat="1">
      <c r="A153" s="233"/>
      <c r="F153" s="182"/>
      <c r="G153" s="182"/>
      <c r="H153" s="182"/>
      <c r="I153" s="182"/>
      <c r="J153" s="182"/>
    </row>
    <row r="154" spans="1:10" s="187" customFormat="1">
      <c r="A154" s="233"/>
      <c r="F154" s="182"/>
      <c r="G154" s="182"/>
      <c r="H154" s="182"/>
      <c r="I154" s="182"/>
      <c r="J154" s="182"/>
    </row>
    <row r="155" spans="1:10" s="187" customFormat="1">
      <c r="A155" s="233"/>
      <c r="F155" s="182"/>
      <c r="G155" s="182"/>
      <c r="H155" s="182"/>
      <c r="I155" s="182"/>
      <c r="J155" s="182"/>
    </row>
    <row r="156" spans="1:10" s="187" customFormat="1">
      <c r="A156" s="233"/>
      <c r="F156" s="182"/>
      <c r="G156" s="182"/>
      <c r="H156" s="182"/>
      <c r="I156" s="182"/>
      <c r="J156" s="182"/>
    </row>
    <row r="157" spans="1:10" s="187" customFormat="1">
      <c r="A157" s="233"/>
      <c r="F157" s="182"/>
      <c r="G157" s="182"/>
      <c r="H157" s="182"/>
      <c r="I157" s="182"/>
      <c r="J157" s="182"/>
    </row>
    <row r="158" spans="1:10" s="187" customFormat="1">
      <c r="A158" s="233"/>
      <c r="F158" s="182"/>
      <c r="G158" s="182"/>
      <c r="H158" s="182"/>
      <c r="I158" s="182"/>
      <c r="J158" s="182"/>
    </row>
    <row r="159" spans="1:10" s="187" customFormat="1">
      <c r="A159" s="233"/>
      <c r="F159" s="182"/>
      <c r="G159" s="182"/>
      <c r="H159" s="182"/>
      <c r="I159" s="182"/>
      <c r="J159" s="182"/>
    </row>
    <row r="160" spans="1:10" s="187" customFormat="1">
      <c r="A160" s="233"/>
      <c r="F160" s="182"/>
      <c r="G160" s="182"/>
      <c r="H160" s="182"/>
      <c r="I160" s="182"/>
      <c r="J160" s="182"/>
    </row>
    <row r="161" spans="1:10" s="187" customFormat="1">
      <c r="A161" s="233"/>
      <c r="F161" s="182"/>
      <c r="G161" s="182"/>
      <c r="H161" s="182"/>
      <c r="I161" s="182"/>
      <c r="J161" s="182"/>
    </row>
    <row r="162" spans="1:10" s="187" customFormat="1">
      <c r="A162" s="233"/>
      <c r="F162" s="182"/>
      <c r="G162" s="182"/>
      <c r="H162" s="182"/>
      <c r="I162" s="182"/>
      <c r="J162" s="182"/>
    </row>
    <row r="163" spans="1:10" s="187" customFormat="1">
      <c r="A163" s="233"/>
      <c r="F163" s="182"/>
      <c r="G163" s="182"/>
      <c r="H163" s="182"/>
      <c r="I163" s="182"/>
      <c r="J163" s="182"/>
    </row>
    <row r="164" spans="1:10" s="187" customFormat="1">
      <c r="A164" s="233"/>
      <c r="F164" s="182"/>
      <c r="G164" s="182"/>
      <c r="H164" s="182"/>
      <c r="I164" s="182"/>
      <c r="J164" s="182"/>
    </row>
    <row r="165" spans="1:10" s="187" customFormat="1">
      <c r="A165" s="233"/>
      <c r="F165" s="182"/>
      <c r="G165" s="182"/>
      <c r="H165" s="182"/>
      <c r="I165" s="182"/>
      <c r="J165" s="182"/>
    </row>
    <row r="166" spans="1:10" s="187" customFormat="1">
      <c r="A166" s="233"/>
      <c r="F166" s="182"/>
      <c r="G166" s="182"/>
      <c r="H166" s="182"/>
      <c r="I166" s="182"/>
      <c r="J166" s="182"/>
    </row>
    <row r="167" spans="1:10" s="187" customFormat="1">
      <c r="A167" s="233"/>
      <c r="F167" s="182"/>
      <c r="G167" s="182"/>
      <c r="H167" s="182"/>
      <c r="I167" s="182"/>
      <c r="J167" s="182"/>
    </row>
    <row r="168" spans="1:10" s="187" customFormat="1">
      <c r="A168" s="233"/>
      <c r="F168" s="182"/>
      <c r="G168" s="182"/>
      <c r="H168" s="182"/>
      <c r="I168" s="182"/>
      <c r="J168" s="182"/>
    </row>
    <row r="169" spans="1:10" s="187" customFormat="1">
      <c r="A169" s="233"/>
      <c r="F169" s="182"/>
      <c r="G169" s="182"/>
      <c r="H169" s="182"/>
      <c r="I169" s="182"/>
      <c r="J169" s="182"/>
    </row>
    <row r="170" spans="1:10" s="187" customFormat="1">
      <c r="A170" s="233"/>
      <c r="F170" s="182"/>
      <c r="G170" s="182"/>
      <c r="H170" s="182"/>
      <c r="I170" s="182"/>
      <c r="J170" s="182"/>
    </row>
    <row r="171" spans="1:10" s="187" customFormat="1">
      <c r="A171" s="233"/>
      <c r="F171" s="182"/>
      <c r="G171" s="182"/>
      <c r="H171" s="182"/>
      <c r="I171" s="182"/>
      <c r="J171" s="182"/>
    </row>
    <row r="172" spans="1:10" s="187" customFormat="1">
      <c r="A172" s="233"/>
      <c r="F172" s="182"/>
      <c r="G172" s="182"/>
      <c r="H172" s="182"/>
      <c r="I172" s="182"/>
      <c r="J172" s="182"/>
    </row>
    <row r="173" spans="1:10" s="187" customFormat="1">
      <c r="A173" s="233"/>
      <c r="F173" s="182"/>
      <c r="G173" s="182"/>
      <c r="H173" s="182"/>
      <c r="I173" s="182"/>
      <c r="J173" s="182"/>
    </row>
    <row r="174" spans="1:10" s="187" customFormat="1">
      <c r="A174" s="233"/>
      <c r="F174" s="182"/>
      <c r="G174" s="182"/>
      <c r="H174" s="182"/>
      <c r="I174" s="182"/>
      <c r="J174" s="182"/>
    </row>
    <row r="175" spans="1:10" s="187" customFormat="1">
      <c r="A175" s="233"/>
      <c r="F175" s="182"/>
      <c r="G175" s="182"/>
      <c r="H175" s="182"/>
      <c r="I175" s="182"/>
      <c r="J175" s="182"/>
    </row>
    <row r="176" spans="1:10" s="187" customFormat="1">
      <c r="A176" s="233"/>
      <c r="F176" s="182"/>
      <c r="G176" s="182"/>
      <c r="H176" s="182"/>
      <c r="I176" s="182"/>
      <c r="J176" s="182"/>
    </row>
    <row r="177" spans="1:10" s="187" customFormat="1">
      <c r="A177" s="233"/>
      <c r="F177" s="182"/>
      <c r="G177" s="182"/>
      <c r="H177" s="182"/>
      <c r="I177" s="182"/>
      <c r="J177" s="182"/>
    </row>
    <row r="178" spans="1:10" s="187" customFormat="1">
      <c r="A178" s="233"/>
      <c r="F178" s="182"/>
      <c r="G178" s="182"/>
      <c r="H178" s="182"/>
      <c r="I178" s="182"/>
      <c r="J178" s="182"/>
    </row>
    <row r="179" spans="1:10" s="187" customFormat="1">
      <c r="A179" s="233"/>
      <c r="F179" s="182"/>
      <c r="G179" s="182"/>
      <c r="H179" s="182"/>
      <c r="I179" s="182"/>
      <c r="J179" s="182"/>
    </row>
    <row r="180" spans="1:10" s="187" customFormat="1">
      <c r="A180" s="233"/>
      <c r="F180" s="182"/>
      <c r="G180" s="182"/>
      <c r="H180" s="182"/>
      <c r="I180" s="182"/>
      <c r="J180" s="182"/>
    </row>
    <row r="181" spans="1:10" s="187" customFormat="1">
      <c r="A181" s="233"/>
      <c r="F181" s="182"/>
      <c r="G181" s="182"/>
      <c r="H181" s="182"/>
      <c r="I181" s="182"/>
      <c r="J181" s="182"/>
    </row>
    <row r="182" spans="1:10" s="187" customFormat="1">
      <c r="A182" s="233"/>
      <c r="F182" s="182"/>
      <c r="G182" s="182"/>
      <c r="H182" s="182"/>
      <c r="I182" s="182"/>
      <c r="J182" s="182"/>
    </row>
    <row r="183" spans="1:10" s="187" customFormat="1">
      <c r="A183" s="233"/>
      <c r="F183" s="182"/>
      <c r="G183" s="182"/>
      <c r="H183" s="182"/>
      <c r="I183" s="182"/>
      <c r="J183" s="182"/>
    </row>
    <row r="184" spans="1:10" s="187" customFormat="1">
      <c r="A184" s="233"/>
      <c r="F184" s="182"/>
      <c r="G184" s="182"/>
      <c r="H184" s="182"/>
      <c r="I184" s="182"/>
      <c r="J184" s="182"/>
    </row>
    <row r="185" spans="1:10" s="187" customFormat="1">
      <c r="A185" s="233"/>
      <c r="F185" s="182"/>
      <c r="G185" s="182"/>
      <c r="H185" s="182"/>
      <c r="I185" s="182"/>
      <c r="J185" s="182"/>
    </row>
    <row r="186" spans="1:10" s="187" customFormat="1">
      <c r="A186" s="233"/>
      <c r="F186" s="182"/>
      <c r="G186" s="182"/>
      <c r="H186" s="182"/>
      <c r="I186" s="182"/>
      <c r="J186" s="182"/>
    </row>
    <row r="187" spans="1:10" s="187" customFormat="1">
      <c r="A187" s="233"/>
      <c r="F187" s="182"/>
      <c r="G187" s="182"/>
      <c r="H187" s="182"/>
      <c r="I187" s="182"/>
      <c r="J187" s="182"/>
    </row>
    <row r="188" spans="1:10" s="187" customFormat="1">
      <c r="A188" s="233"/>
      <c r="F188" s="182"/>
      <c r="G188" s="182"/>
      <c r="H188" s="182"/>
      <c r="I188" s="182"/>
      <c r="J188" s="182"/>
    </row>
    <row r="189" spans="1:10" s="187" customFormat="1">
      <c r="A189" s="233"/>
      <c r="F189" s="182"/>
      <c r="G189" s="182"/>
      <c r="H189" s="182"/>
      <c r="I189" s="182"/>
      <c r="J189" s="182"/>
    </row>
    <row r="190" spans="1:10" s="187" customFormat="1">
      <c r="A190" s="233"/>
      <c r="F190" s="182"/>
      <c r="G190" s="182"/>
      <c r="H190" s="182"/>
      <c r="I190" s="182"/>
      <c r="J190" s="182"/>
    </row>
    <row r="191" spans="1:10" s="187" customFormat="1">
      <c r="A191" s="233"/>
      <c r="F191" s="182"/>
      <c r="G191" s="182"/>
      <c r="H191" s="182"/>
      <c r="I191" s="182"/>
      <c r="J191" s="182"/>
    </row>
    <row r="192" spans="1:10" s="187" customFormat="1">
      <c r="A192" s="233"/>
      <c r="F192" s="182"/>
      <c r="G192" s="182"/>
      <c r="H192" s="182"/>
      <c r="I192" s="182"/>
      <c r="J192" s="182"/>
    </row>
    <row r="193" spans="1:10" s="187" customFormat="1">
      <c r="A193" s="233"/>
      <c r="F193" s="182"/>
      <c r="G193" s="182"/>
      <c r="H193" s="182"/>
      <c r="I193" s="182"/>
      <c r="J193" s="182"/>
    </row>
    <row r="194" spans="1:10" s="187" customFormat="1">
      <c r="A194" s="233"/>
      <c r="F194" s="182"/>
      <c r="G194" s="182"/>
      <c r="H194" s="182"/>
      <c r="I194" s="182"/>
      <c r="J194" s="182"/>
    </row>
    <row r="195" spans="1:10" s="187" customFormat="1">
      <c r="A195" s="233"/>
      <c r="F195" s="182"/>
      <c r="G195" s="182"/>
      <c r="H195" s="182"/>
      <c r="I195" s="182"/>
      <c r="J195" s="182"/>
    </row>
    <row r="196" spans="1:10" s="187" customFormat="1">
      <c r="A196" s="233"/>
      <c r="F196" s="182"/>
      <c r="G196" s="182"/>
      <c r="H196" s="182"/>
      <c r="I196" s="182"/>
      <c r="J196" s="182"/>
    </row>
    <row r="197" spans="1:10" s="187" customFormat="1">
      <c r="A197" s="233"/>
      <c r="F197" s="182"/>
      <c r="G197" s="182"/>
      <c r="H197" s="182"/>
      <c r="I197" s="182"/>
      <c r="J197" s="182"/>
    </row>
    <row r="198" spans="1:10" s="187" customFormat="1">
      <c r="A198" s="233"/>
      <c r="F198" s="182"/>
      <c r="G198" s="182"/>
      <c r="H198" s="182"/>
      <c r="I198" s="182"/>
      <c r="J198" s="182"/>
    </row>
    <row r="199" spans="1:10" s="187" customFormat="1">
      <c r="A199" s="233"/>
      <c r="F199" s="182"/>
      <c r="G199" s="182"/>
      <c r="H199" s="182"/>
      <c r="I199" s="182"/>
      <c r="J199" s="182"/>
    </row>
    <row r="200" spans="1:10" s="187" customFormat="1">
      <c r="A200" s="233"/>
      <c r="F200" s="182"/>
      <c r="G200" s="182"/>
      <c r="H200" s="182"/>
      <c r="I200" s="182"/>
      <c r="J200" s="182"/>
    </row>
    <row r="201" spans="1:10" s="187" customFormat="1">
      <c r="A201" s="233"/>
      <c r="F201" s="182"/>
      <c r="G201" s="182"/>
      <c r="H201" s="182"/>
      <c r="I201" s="182"/>
      <c r="J201" s="182"/>
    </row>
    <row r="202" spans="1:10" s="187" customFormat="1">
      <c r="A202" s="233"/>
      <c r="F202" s="182"/>
      <c r="G202" s="182"/>
      <c r="H202" s="182"/>
      <c r="I202" s="182"/>
      <c r="J202" s="182"/>
    </row>
    <row r="203" spans="1:10" s="187" customFormat="1">
      <c r="A203" s="233"/>
      <c r="F203" s="182"/>
      <c r="G203" s="182"/>
      <c r="H203" s="182"/>
      <c r="I203" s="182"/>
      <c r="J203" s="182"/>
    </row>
    <row r="204" spans="1:10" s="187" customFormat="1">
      <c r="A204" s="233"/>
      <c r="F204" s="182"/>
      <c r="G204" s="182"/>
      <c r="H204" s="182"/>
      <c r="I204" s="182"/>
      <c r="J204" s="182"/>
    </row>
    <row r="205" spans="1:10" s="187" customFormat="1">
      <c r="A205" s="233"/>
      <c r="F205" s="182"/>
      <c r="G205" s="182"/>
      <c r="H205" s="182"/>
      <c r="I205" s="182"/>
      <c r="J205" s="182"/>
    </row>
    <row r="206" spans="1:10" s="187" customFormat="1">
      <c r="A206" s="233"/>
      <c r="F206" s="182"/>
      <c r="G206" s="182"/>
      <c r="H206" s="182"/>
      <c r="I206" s="182"/>
      <c r="J206" s="182"/>
    </row>
    <row r="207" spans="1:10" s="187" customFormat="1">
      <c r="A207" s="233"/>
      <c r="F207" s="182"/>
      <c r="G207" s="182"/>
      <c r="H207" s="182"/>
      <c r="I207" s="182"/>
      <c r="J207" s="182"/>
    </row>
    <row r="208" spans="1:10" s="187" customFormat="1">
      <c r="A208" s="233"/>
      <c r="F208" s="182"/>
      <c r="G208" s="182"/>
      <c r="H208" s="182"/>
      <c r="I208" s="182"/>
      <c r="J208" s="182"/>
    </row>
    <row r="209" spans="1:10" s="187" customFormat="1">
      <c r="A209" s="233"/>
      <c r="F209" s="182"/>
      <c r="G209" s="182"/>
      <c r="H209" s="182"/>
      <c r="I209" s="182"/>
      <c r="J209" s="182"/>
    </row>
    <row r="210" spans="1:10" s="187" customFormat="1">
      <c r="A210" s="233"/>
      <c r="F210" s="182"/>
      <c r="G210" s="182"/>
      <c r="H210" s="182"/>
      <c r="I210" s="182"/>
      <c r="J210" s="182"/>
    </row>
    <row r="211" spans="1:10" s="187" customFormat="1">
      <c r="A211" s="233"/>
      <c r="F211" s="182"/>
      <c r="G211" s="182"/>
      <c r="H211" s="182"/>
      <c r="I211" s="182"/>
      <c r="J211" s="182"/>
    </row>
    <row r="212" spans="1:10" s="187" customFormat="1">
      <c r="A212" s="233"/>
      <c r="F212" s="182"/>
      <c r="G212" s="182"/>
      <c r="H212" s="182"/>
      <c r="I212" s="182"/>
      <c r="J212" s="182"/>
    </row>
    <row r="213" spans="1:10" s="187" customFormat="1">
      <c r="A213" s="233"/>
      <c r="F213" s="182"/>
      <c r="G213" s="182"/>
      <c r="H213" s="182"/>
      <c r="I213" s="182"/>
      <c r="J213" s="182"/>
    </row>
    <row r="214" spans="1:10" s="187" customFormat="1">
      <c r="A214" s="233"/>
      <c r="F214" s="182"/>
      <c r="G214" s="182"/>
      <c r="H214" s="182"/>
      <c r="I214" s="182"/>
      <c r="J214" s="182"/>
    </row>
    <row r="215" spans="1:10" s="187" customFormat="1">
      <c r="A215" s="233"/>
      <c r="F215" s="182"/>
      <c r="G215" s="182"/>
      <c r="H215" s="182"/>
      <c r="I215" s="182"/>
      <c r="J215" s="182"/>
    </row>
    <row r="216" spans="1:10" s="187" customFormat="1">
      <c r="A216" s="233"/>
      <c r="F216" s="182"/>
      <c r="G216" s="182"/>
      <c r="H216" s="182"/>
      <c r="I216" s="182"/>
      <c r="J216" s="182"/>
    </row>
    <row r="217" spans="1:10" s="187" customFormat="1">
      <c r="A217" s="233"/>
      <c r="F217" s="182"/>
      <c r="G217" s="182"/>
      <c r="H217" s="182"/>
      <c r="I217" s="182"/>
      <c r="J217" s="182"/>
    </row>
    <row r="218" spans="1:10" s="187" customFormat="1">
      <c r="A218" s="233"/>
      <c r="F218" s="182"/>
      <c r="G218" s="182"/>
      <c r="H218" s="182"/>
      <c r="I218" s="182"/>
      <c r="J218" s="182"/>
    </row>
    <row r="219" spans="1:10" s="187" customFormat="1">
      <c r="A219" s="233"/>
      <c r="F219" s="182"/>
      <c r="G219" s="182"/>
      <c r="H219" s="182"/>
      <c r="I219" s="182"/>
      <c r="J219" s="182"/>
    </row>
    <row r="220" spans="1:10" s="187" customFormat="1">
      <c r="A220" s="233"/>
      <c r="F220" s="182"/>
      <c r="G220" s="182"/>
      <c r="H220" s="182"/>
      <c r="I220" s="182"/>
      <c r="J220" s="182"/>
    </row>
    <row r="221" spans="1:10" s="187" customFormat="1">
      <c r="A221" s="233"/>
      <c r="F221" s="182"/>
      <c r="G221" s="182"/>
      <c r="H221" s="182"/>
      <c r="I221" s="182"/>
      <c r="J221" s="182"/>
    </row>
    <row r="222" spans="1:10" s="187" customFormat="1">
      <c r="A222" s="233"/>
      <c r="F222" s="182"/>
      <c r="G222" s="182"/>
      <c r="H222" s="182"/>
      <c r="I222" s="182"/>
      <c r="J222" s="182"/>
    </row>
    <row r="223" spans="1:10" s="187" customFormat="1">
      <c r="A223" s="233"/>
      <c r="F223" s="182"/>
      <c r="G223" s="182"/>
      <c r="H223" s="182"/>
      <c r="I223" s="182"/>
      <c r="J223" s="182"/>
    </row>
    <row r="224" spans="1:10" s="187" customFormat="1">
      <c r="A224" s="233"/>
      <c r="F224" s="182"/>
      <c r="G224" s="182"/>
      <c r="H224" s="182"/>
      <c r="I224" s="182"/>
      <c r="J224" s="182"/>
    </row>
    <row r="225" spans="1:10" s="187" customFormat="1">
      <c r="A225" s="233"/>
      <c r="F225" s="182"/>
      <c r="G225" s="182"/>
      <c r="H225" s="182"/>
      <c r="I225" s="182"/>
      <c r="J225" s="182"/>
    </row>
    <row r="226" spans="1:10" s="187" customFormat="1">
      <c r="A226" s="233"/>
      <c r="F226" s="182"/>
      <c r="G226" s="182"/>
      <c r="H226" s="182"/>
      <c r="I226" s="182"/>
      <c r="J226" s="182"/>
    </row>
    <row r="227" spans="1:10" s="187" customFormat="1">
      <c r="A227" s="233"/>
      <c r="F227" s="182"/>
      <c r="G227" s="182"/>
      <c r="H227" s="182"/>
      <c r="I227" s="182"/>
      <c r="J227" s="182"/>
    </row>
    <row r="228" spans="1:10" s="187" customFormat="1">
      <c r="A228" s="233"/>
      <c r="F228" s="182"/>
      <c r="G228" s="182"/>
      <c r="H228" s="182"/>
      <c r="I228" s="182"/>
      <c r="J228" s="182"/>
    </row>
    <row r="229" spans="1:10" s="187" customFormat="1">
      <c r="A229" s="233"/>
      <c r="F229" s="182"/>
      <c r="G229" s="182"/>
      <c r="H229" s="182"/>
      <c r="I229" s="182"/>
      <c r="J229" s="182"/>
    </row>
    <row r="230" spans="1:10" s="187" customFormat="1">
      <c r="A230" s="233"/>
      <c r="F230" s="182"/>
      <c r="G230" s="182"/>
      <c r="H230" s="182"/>
      <c r="I230" s="182"/>
      <c r="J230" s="182"/>
    </row>
    <row r="231" spans="1:10" s="187" customFormat="1">
      <c r="A231" s="233"/>
      <c r="F231" s="182"/>
      <c r="G231" s="182"/>
      <c r="H231" s="182"/>
      <c r="I231" s="182"/>
      <c r="J231" s="182"/>
    </row>
    <row r="232" spans="1:10" s="187" customFormat="1">
      <c r="A232" s="233"/>
      <c r="F232" s="182"/>
      <c r="G232" s="182"/>
      <c r="H232" s="182"/>
      <c r="I232" s="182"/>
      <c r="J232" s="182"/>
    </row>
    <row r="233" spans="1:10" s="187" customFormat="1">
      <c r="A233" s="233"/>
      <c r="F233" s="182"/>
      <c r="G233" s="182"/>
      <c r="H233" s="182"/>
      <c r="I233" s="182"/>
      <c r="J233" s="182"/>
    </row>
    <row r="234" spans="1:10" s="187" customFormat="1">
      <c r="A234" s="233"/>
      <c r="F234" s="182"/>
      <c r="G234" s="182"/>
      <c r="H234" s="182"/>
      <c r="I234" s="182"/>
      <c r="J234" s="182"/>
    </row>
    <row r="235" spans="1:10" s="187" customFormat="1">
      <c r="A235" s="233"/>
      <c r="F235" s="182"/>
      <c r="G235" s="182"/>
      <c r="H235" s="182"/>
      <c r="I235" s="182"/>
      <c r="J235" s="182"/>
    </row>
    <row r="236" spans="1:10" s="187" customFormat="1">
      <c r="A236" s="233"/>
      <c r="F236" s="182"/>
      <c r="G236" s="182"/>
      <c r="H236" s="182"/>
      <c r="I236" s="182"/>
      <c r="J236" s="182"/>
    </row>
    <row r="237" spans="1:10" s="187" customFormat="1">
      <c r="A237" s="233"/>
      <c r="F237" s="182"/>
      <c r="G237" s="182"/>
      <c r="H237" s="182"/>
      <c r="I237" s="182"/>
      <c r="J237" s="182"/>
    </row>
    <row r="238" spans="1:10" s="187" customFormat="1">
      <c r="A238" s="233"/>
      <c r="F238" s="182"/>
      <c r="G238" s="182"/>
      <c r="H238" s="182"/>
      <c r="I238" s="182"/>
      <c r="J238" s="182"/>
    </row>
    <row r="239" spans="1:10" s="187" customFormat="1">
      <c r="A239" s="233"/>
      <c r="F239" s="182"/>
      <c r="G239" s="182"/>
      <c r="H239" s="182"/>
      <c r="I239" s="182"/>
      <c r="J239" s="182"/>
    </row>
    <row r="240" spans="1:10" s="187" customFormat="1">
      <c r="A240" s="233"/>
      <c r="F240" s="182"/>
      <c r="G240" s="182"/>
      <c r="H240" s="182"/>
      <c r="I240" s="182"/>
      <c r="J240" s="182"/>
    </row>
    <row r="241" spans="1:10" s="187" customFormat="1">
      <c r="A241" s="233"/>
      <c r="F241" s="182"/>
      <c r="G241" s="182"/>
      <c r="H241" s="182"/>
      <c r="I241" s="182"/>
      <c r="J241" s="182"/>
    </row>
    <row r="242" spans="1:10" s="187" customFormat="1">
      <c r="A242" s="233"/>
      <c r="F242" s="182"/>
      <c r="G242" s="182"/>
      <c r="H242" s="182"/>
      <c r="I242" s="182"/>
      <c r="J242" s="182"/>
    </row>
    <row r="243" spans="1:10" s="187" customFormat="1">
      <c r="A243" s="233"/>
      <c r="F243" s="182"/>
      <c r="G243" s="182"/>
      <c r="H243" s="182"/>
      <c r="I243" s="182"/>
      <c r="J243" s="182"/>
    </row>
    <row r="244" spans="1:10" s="187" customFormat="1">
      <c r="A244" s="233"/>
      <c r="F244" s="182"/>
      <c r="G244" s="182"/>
      <c r="H244" s="182"/>
      <c r="I244" s="182"/>
      <c r="J244" s="182"/>
    </row>
    <row r="245" spans="1:10" s="187" customFormat="1">
      <c r="A245" s="233"/>
      <c r="F245" s="182"/>
      <c r="G245" s="182"/>
      <c r="H245" s="182"/>
      <c r="I245" s="182"/>
      <c r="J245" s="182"/>
    </row>
    <row r="246" spans="1:10" s="187" customFormat="1">
      <c r="A246" s="233"/>
      <c r="F246" s="182"/>
      <c r="G246" s="182"/>
      <c r="H246" s="182"/>
      <c r="I246" s="182"/>
      <c r="J246" s="182"/>
    </row>
    <row r="247" spans="1:10" s="187" customFormat="1">
      <c r="A247" s="233"/>
      <c r="F247" s="182"/>
      <c r="G247" s="182"/>
      <c r="H247" s="182"/>
      <c r="I247" s="182"/>
      <c r="J247" s="182"/>
    </row>
    <row r="248" spans="1:10" s="187" customFormat="1">
      <c r="A248" s="233"/>
      <c r="F248" s="182"/>
      <c r="G248" s="182"/>
      <c r="H248" s="182"/>
      <c r="I248" s="182"/>
      <c r="J248" s="182"/>
    </row>
    <row r="249" spans="1:10" s="187" customFormat="1">
      <c r="A249" s="233"/>
      <c r="F249" s="182"/>
      <c r="G249" s="182"/>
      <c r="H249" s="182"/>
      <c r="I249" s="182"/>
      <c r="J249" s="182"/>
    </row>
    <row r="250" spans="1:10" s="187" customFormat="1">
      <c r="A250" s="233"/>
      <c r="F250" s="182"/>
      <c r="G250" s="182"/>
      <c r="H250" s="182"/>
      <c r="I250" s="182"/>
      <c r="J250" s="182"/>
    </row>
    <row r="251" spans="1:10" s="187" customFormat="1">
      <c r="A251" s="233"/>
      <c r="F251" s="182"/>
      <c r="G251" s="182"/>
      <c r="H251" s="182"/>
      <c r="I251" s="182"/>
      <c r="J251" s="182"/>
    </row>
    <row r="252" spans="1:10" s="187" customFormat="1">
      <c r="A252" s="233"/>
      <c r="F252" s="182"/>
      <c r="G252" s="182"/>
      <c r="H252" s="182"/>
      <c r="I252" s="182"/>
      <c r="J252" s="182"/>
    </row>
    <row r="253" spans="1:10" s="187" customFormat="1">
      <c r="A253" s="233"/>
      <c r="F253" s="182"/>
      <c r="G253" s="182"/>
      <c r="H253" s="182"/>
      <c r="I253" s="182"/>
      <c r="J253" s="182"/>
    </row>
    <row r="254" spans="1:10" s="187" customFormat="1">
      <c r="A254" s="233"/>
      <c r="F254" s="182"/>
      <c r="G254" s="182"/>
      <c r="H254" s="182"/>
      <c r="I254" s="182"/>
      <c r="J254" s="182"/>
    </row>
    <row r="255" spans="1:10" s="187" customFormat="1">
      <c r="A255" s="233"/>
      <c r="F255" s="182"/>
      <c r="G255" s="182"/>
      <c r="H255" s="182"/>
      <c r="I255" s="182"/>
      <c r="J255" s="182"/>
    </row>
    <row r="256" spans="1:10" s="187" customFormat="1">
      <c r="A256" s="233"/>
      <c r="F256" s="182"/>
      <c r="G256" s="182"/>
      <c r="H256" s="182"/>
      <c r="I256" s="182"/>
      <c r="J256" s="182"/>
    </row>
    <row r="257" spans="1:10" s="187" customFormat="1">
      <c r="A257" s="233"/>
      <c r="F257" s="182"/>
      <c r="G257" s="182"/>
      <c r="H257" s="182"/>
      <c r="I257" s="182"/>
      <c r="J257" s="182"/>
    </row>
    <row r="258" spans="1:10" s="187" customFormat="1">
      <c r="A258" s="233"/>
      <c r="F258" s="182"/>
      <c r="G258" s="182"/>
      <c r="H258" s="182"/>
      <c r="I258" s="182"/>
      <c r="J258" s="182"/>
    </row>
    <row r="259" spans="1:10" s="187" customFormat="1">
      <c r="A259" s="233"/>
      <c r="F259" s="182"/>
      <c r="G259" s="182"/>
      <c r="H259" s="182"/>
      <c r="I259" s="182"/>
      <c r="J259" s="182"/>
    </row>
    <row r="260" spans="1:10" s="187" customFormat="1">
      <c r="A260" s="233"/>
      <c r="F260" s="182"/>
      <c r="G260" s="182"/>
      <c r="H260" s="182"/>
      <c r="I260" s="182"/>
      <c r="J260" s="182"/>
    </row>
    <row r="261" spans="1:10" s="187" customFormat="1">
      <c r="A261" s="233"/>
      <c r="F261" s="182"/>
      <c r="G261" s="182"/>
      <c r="H261" s="182"/>
      <c r="I261" s="182"/>
      <c r="J261" s="182"/>
    </row>
    <row r="262" spans="1:10" s="187" customFormat="1">
      <c r="A262" s="233"/>
      <c r="F262" s="182"/>
      <c r="G262" s="182"/>
      <c r="H262" s="182"/>
      <c r="I262" s="182"/>
      <c r="J262" s="182"/>
    </row>
    <row r="263" spans="1:10" s="187" customFormat="1">
      <c r="A263" s="233"/>
      <c r="F263" s="182"/>
      <c r="G263" s="182"/>
      <c r="H263" s="182"/>
      <c r="I263" s="182"/>
      <c r="J263" s="182"/>
    </row>
    <row r="264" spans="1:10" s="187" customFormat="1">
      <c r="A264" s="233"/>
      <c r="F264" s="182"/>
      <c r="G264" s="182"/>
      <c r="H264" s="182"/>
      <c r="I264" s="182"/>
      <c r="J264" s="182"/>
    </row>
    <row r="265" spans="1:10" s="187" customFormat="1">
      <c r="A265" s="233"/>
      <c r="F265" s="182"/>
      <c r="G265" s="182"/>
      <c r="H265" s="182"/>
      <c r="I265" s="182"/>
      <c r="J265" s="182"/>
    </row>
    <row r="266" spans="1:10" s="187" customFormat="1">
      <c r="A266" s="233"/>
      <c r="F266" s="182"/>
      <c r="G266" s="182"/>
      <c r="H266" s="182"/>
      <c r="I266" s="182"/>
      <c r="J266" s="182"/>
    </row>
    <row r="267" spans="1:10" s="187" customFormat="1">
      <c r="A267" s="233"/>
      <c r="F267" s="182"/>
      <c r="G267" s="182"/>
      <c r="H267" s="182"/>
      <c r="I267" s="182"/>
      <c r="J267" s="182"/>
    </row>
    <row r="268" spans="1:10" s="187" customFormat="1">
      <c r="A268" s="233"/>
      <c r="F268" s="182"/>
      <c r="G268" s="182"/>
      <c r="H268" s="182"/>
      <c r="I268" s="182"/>
      <c r="J268" s="182"/>
    </row>
    <row r="269" spans="1:10" s="187" customFormat="1">
      <c r="A269" s="233"/>
      <c r="F269" s="182"/>
      <c r="G269" s="182"/>
      <c r="H269" s="182"/>
      <c r="I269" s="182"/>
      <c r="J269" s="182"/>
    </row>
    <row r="270" spans="1:10" s="187" customFormat="1">
      <c r="A270" s="233"/>
      <c r="F270" s="182"/>
      <c r="G270" s="182"/>
      <c r="H270" s="182"/>
      <c r="I270" s="182"/>
      <c r="J270" s="182"/>
    </row>
    <row r="271" spans="1:10" s="187" customFormat="1">
      <c r="A271" s="233"/>
      <c r="F271" s="182"/>
      <c r="G271" s="182"/>
      <c r="H271" s="182"/>
      <c r="I271" s="182"/>
      <c r="J271" s="182"/>
    </row>
    <row r="272" spans="1:10" s="187" customFormat="1">
      <c r="A272" s="233"/>
      <c r="F272" s="182"/>
      <c r="G272" s="182"/>
      <c r="H272" s="182"/>
      <c r="I272" s="182"/>
      <c r="J272" s="182"/>
    </row>
    <row r="273" spans="1:10" s="187" customFormat="1">
      <c r="A273" s="233"/>
      <c r="F273" s="182"/>
      <c r="G273" s="182"/>
      <c r="H273" s="182"/>
      <c r="I273" s="182"/>
      <c r="J273" s="182"/>
    </row>
    <row r="274" spans="1:10" s="187" customFormat="1">
      <c r="A274" s="233"/>
      <c r="F274" s="182"/>
      <c r="G274" s="182"/>
      <c r="H274" s="182"/>
      <c r="I274" s="182"/>
      <c r="J274" s="182"/>
    </row>
    <row r="275" spans="1:10" s="187" customFormat="1">
      <c r="A275" s="233"/>
      <c r="F275" s="182"/>
      <c r="G275" s="182"/>
      <c r="H275" s="182"/>
      <c r="I275" s="182"/>
      <c r="J275" s="182"/>
    </row>
    <row r="276" spans="1:10" s="187" customFormat="1">
      <c r="A276" s="233"/>
      <c r="F276" s="182"/>
      <c r="G276" s="182"/>
      <c r="H276" s="182"/>
      <c r="I276" s="182"/>
      <c r="J276" s="182"/>
    </row>
    <row r="277" spans="1:10" s="187" customFormat="1">
      <c r="A277" s="233"/>
      <c r="F277" s="182"/>
      <c r="G277" s="182"/>
      <c r="H277" s="182"/>
      <c r="I277" s="182"/>
      <c r="J277" s="182"/>
    </row>
    <row r="278" spans="1:10" s="187" customFormat="1">
      <c r="A278" s="233"/>
      <c r="F278" s="182"/>
      <c r="G278" s="182"/>
      <c r="H278" s="182"/>
      <c r="I278" s="182"/>
      <c r="J278" s="182"/>
    </row>
    <row r="279" spans="1:10" s="187" customFormat="1">
      <c r="A279" s="233"/>
      <c r="F279" s="182"/>
      <c r="G279" s="182"/>
      <c r="H279" s="182"/>
      <c r="I279" s="182"/>
      <c r="J279" s="182"/>
    </row>
    <row r="280" spans="1:10" s="187" customFormat="1">
      <c r="A280" s="233"/>
      <c r="F280" s="182"/>
      <c r="G280" s="182"/>
      <c r="H280" s="182"/>
      <c r="I280" s="182"/>
      <c r="J280" s="182"/>
    </row>
    <row r="281" spans="1:10" s="187" customFormat="1">
      <c r="A281" s="233"/>
      <c r="F281" s="182"/>
      <c r="G281" s="182"/>
      <c r="H281" s="182"/>
      <c r="I281" s="182"/>
      <c r="J281" s="182"/>
    </row>
    <row r="282" spans="1:10" s="187" customFormat="1">
      <c r="A282" s="233"/>
      <c r="F282" s="182"/>
      <c r="G282" s="182"/>
      <c r="H282" s="182"/>
      <c r="I282" s="182"/>
      <c r="J282" s="182"/>
    </row>
    <row r="283" spans="1:10" s="187" customFormat="1">
      <c r="A283" s="233"/>
      <c r="F283" s="182"/>
      <c r="G283" s="182"/>
      <c r="H283" s="182"/>
      <c r="I283" s="182"/>
      <c r="J283" s="182"/>
    </row>
  </sheetData>
  <mergeCells count="60">
    <mergeCell ref="G37:H37"/>
    <mergeCell ref="B37:F37"/>
    <mergeCell ref="A88:J88"/>
    <mergeCell ref="A110:J110"/>
    <mergeCell ref="A94:J94"/>
    <mergeCell ref="C132:F132"/>
    <mergeCell ref="H132:J132"/>
    <mergeCell ref="C131:F131"/>
    <mergeCell ref="H131:J131"/>
    <mergeCell ref="A119:J119"/>
    <mergeCell ref="I46:J46"/>
    <mergeCell ref="D45:D46"/>
    <mergeCell ref="G25:J25"/>
    <mergeCell ref="G36:H36"/>
    <mergeCell ref="B31:F31"/>
    <mergeCell ref="A86:J86"/>
    <mergeCell ref="A73:J73"/>
    <mergeCell ref="A78:J78"/>
    <mergeCell ref="A48:J48"/>
    <mergeCell ref="A45:A46"/>
    <mergeCell ref="B41:F41"/>
    <mergeCell ref="A42:J42"/>
    <mergeCell ref="G24:J24"/>
    <mergeCell ref="B29:F29"/>
    <mergeCell ref="B30:F30"/>
    <mergeCell ref="I47:J47"/>
    <mergeCell ref="G45:J45"/>
    <mergeCell ref="C45:C46"/>
    <mergeCell ref="B32:F32"/>
    <mergeCell ref="B38:F38"/>
    <mergeCell ref="B35:F35"/>
    <mergeCell ref="B33:F33"/>
    <mergeCell ref="B34:F34"/>
    <mergeCell ref="B36:F36"/>
    <mergeCell ref="B39:F39"/>
    <mergeCell ref="F45:F46"/>
    <mergeCell ref="A43:J43"/>
    <mergeCell ref="B40:F40"/>
    <mergeCell ref="E45:E46"/>
    <mergeCell ref="B45:B46"/>
    <mergeCell ref="G15:J15"/>
    <mergeCell ref="G23:J23"/>
    <mergeCell ref="A16:B16"/>
    <mergeCell ref="A15:B15"/>
    <mergeCell ref="A18:B18"/>
    <mergeCell ref="G20:I20"/>
    <mergeCell ref="G18:J18"/>
    <mergeCell ref="A20:B20"/>
    <mergeCell ref="A21:B21"/>
    <mergeCell ref="G22:J22"/>
    <mergeCell ref="A23:B23"/>
    <mergeCell ref="A11:B11"/>
    <mergeCell ref="A14:B14"/>
    <mergeCell ref="A1:I1"/>
    <mergeCell ref="A2:B6"/>
    <mergeCell ref="G10:J10"/>
    <mergeCell ref="G8:J8"/>
    <mergeCell ref="G9:J9"/>
    <mergeCell ref="G12:J12"/>
    <mergeCell ref="G14:J14"/>
  </mergeCells>
  <phoneticPr fontId="3" type="noConversion"/>
  <pageMargins left="0.23622047244094491" right="0.15748031496062992" top="0.19685039370078741" bottom="0.19685039370078741" header="0.39370078740157483" footer="0.19685039370078741"/>
  <pageSetup paperSize="9" scale="65" orientation="landscape" verticalDpi="300" r:id="rId1"/>
  <headerFooter alignWithMargins="0"/>
  <ignoredErrors>
    <ignoredError sqref="B111:B118 B120:B128" numberStoredAsText="1"/>
    <ignoredError sqref="C105" formulaRange="1"/>
    <ignoredError sqref="J89 C125:F125 C89 C90 C58 J58 C93 C57 E126:E1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U324"/>
  <sheetViews>
    <sheetView view="pageBreakPreview" topLeftCell="A91" zoomScale="75" zoomScaleNormal="75" zoomScaleSheetLayoutView="75" workbookViewId="0">
      <selection activeCell="C8" sqref="C8:J95"/>
    </sheetView>
  </sheetViews>
  <sheetFormatPr defaultRowHeight="20.25"/>
  <cols>
    <col min="1" max="1" width="95.5703125" style="182" customWidth="1"/>
    <col min="2" max="2" width="14.85546875" style="187" customWidth="1"/>
    <col min="3" max="3" width="18.140625" style="187" customWidth="1"/>
    <col min="4" max="4" width="18" style="187" customWidth="1"/>
    <col min="5" max="5" width="18.5703125" style="187" customWidth="1"/>
    <col min="6" max="6" width="19.140625" style="182" customWidth="1"/>
    <col min="7" max="7" width="18" style="182" customWidth="1"/>
    <col min="8" max="8" width="18.42578125" style="182" customWidth="1"/>
    <col min="9" max="9" width="19" style="182" customWidth="1"/>
    <col min="10" max="10" width="18.140625" style="182" customWidth="1"/>
    <col min="11" max="11" width="29.5703125" style="182" customWidth="1"/>
    <col min="12" max="13" width="9.140625" style="182"/>
    <col min="14" max="16" width="12" style="182" bestFit="1" customWidth="1"/>
    <col min="17" max="17" width="15" style="182" bestFit="1" customWidth="1"/>
    <col min="18" max="21" width="12.5703125" style="182" bestFit="1" customWidth="1"/>
    <col min="22" max="16384" width="9.140625" style="182"/>
  </cols>
  <sheetData>
    <row r="1" spans="1:21">
      <c r="K1" s="234" t="s">
        <v>363</v>
      </c>
    </row>
    <row r="2" spans="1:21" ht="22.5">
      <c r="A2" s="422" t="s">
        <v>175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21" ht="26.25" customHeight="1">
      <c r="A3" s="235"/>
      <c r="B3" s="200"/>
      <c r="C3" s="235"/>
      <c r="D3" s="235"/>
      <c r="E3" s="200"/>
      <c r="F3" s="235"/>
      <c r="G3" s="235"/>
      <c r="H3" s="235"/>
      <c r="I3" s="235"/>
      <c r="J3" s="236" t="s">
        <v>369</v>
      </c>
    </row>
    <row r="4" spans="1:21" ht="36" customHeight="1">
      <c r="A4" s="423" t="s">
        <v>170</v>
      </c>
      <c r="B4" s="424" t="s">
        <v>17</v>
      </c>
      <c r="C4" s="424" t="s">
        <v>515</v>
      </c>
      <c r="D4" s="424" t="s">
        <v>516</v>
      </c>
      <c r="E4" s="425" t="s">
        <v>517</v>
      </c>
      <c r="F4" s="424" t="s">
        <v>518</v>
      </c>
      <c r="G4" s="424" t="s">
        <v>339</v>
      </c>
      <c r="H4" s="424"/>
      <c r="I4" s="424"/>
      <c r="J4" s="424"/>
      <c r="K4" s="424" t="s">
        <v>160</v>
      </c>
    </row>
    <row r="5" spans="1:21" ht="72" customHeight="1">
      <c r="A5" s="423"/>
      <c r="B5" s="424"/>
      <c r="C5" s="424"/>
      <c r="D5" s="424"/>
      <c r="E5" s="425"/>
      <c r="F5" s="424"/>
      <c r="G5" s="237" t="s">
        <v>133</v>
      </c>
      <c r="H5" s="237" t="s">
        <v>134</v>
      </c>
      <c r="I5" s="237" t="s">
        <v>135</v>
      </c>
      <c r="J5" s="237" t="s">
        <v>63</v>
      </c>
      <c r="K5" s="424"/>
    </row>
    <row r="6" spans="1:21" ht="30.75" customHeight="1">
      <c r="A6" s="213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0">
        <v>9</v>
      </c>
      <c r="J6" s="220">
        <v>10</v>
      </c>
      <c r="K6" s="220">
        <v>11</v>
      </c>
    </row>
    <row r="7" spans="1:21" s="223" customFormat="1" ht="33" customHeight="1">
      <c r="A7" s="417" t="s">
        <v>174</v>
      </c>
      <c r="B7" s="418"/>
      <c r="C7" s="418"/>
      <c r="D7" s="418"/>
      <c r="E7" s="418"/>
      <c r="F7" s="418"/>
      <c r="G7" s="418"/>
      <c r="H7" s="418"/>
      <c r="I7" s="418"/>
      <c r="J7" s="418"/>
      <c r="K7" s="419"/>
    </row>
    <row r="8" spans="1:21" s="223" customFormat="1" ht="29.25" customHeight="1">
      <c r="A8" s="238" t="s">
        <v>145</v>
      </c>
      <c r="B8" s="239">
        <v>1000</v>
      </c>
      <c r="C8" s="364">
        <v>295</v>
      </c>
      <c r="D8" s="292">
        <v>340</v>
      </c>
      <c r="E8" s="292">
        <v>351.4</v>
      </c>
      <c r="F8" s="292">
        <f t="shared" ref="F8:F72" si="0">SUM(G8:J8)</f>
        <v>377</v>
      </c>
      <c r="G8" s="292">
        <v>94.2</v>
      </c>
      <c r="H8" s="292">
        <v>94.2</v>
      </c>
      <c r="I8" s="292">
        <v>94.3</v>
      </c>
      <c r="J8" s="292">
        <v>94.3</v>
      </c>
      <c r="K8" s="240"/>
      <c r="N8" s="299"/>
      <c r="O8" s="299"/>
      <c r="P8" s="299"/>
      <c r="Q8" s="299"/>
      <c r="R8" s="299"/>
      <c r="S8" s="299"/>
      <c r="T8" s="299"/>
      <c r="U8" s="299"/>
    </row>
    <row r="9" spans="1:21" s="223" customFormat="1" ht="29.25" customHeight="1">
      <c r="A9" s="238" t="s">
        <v>126</v>
      </c>
      <c r="B9" s="239">
        <v>1010</v>
      </c>
      <c r="C9" s="364">
        <f>SUM(C10:C17)</f>
        <v>-5558.6</v>
      </c>
      <c r="D9" s="364">
        <f>SUM(D10:D17)</f>
        <v>-7326.2000000000007</v>
      </c>
      <c r="E9" s="364">
        <f>SUM(E10:E17)</f>
        <v>-5802.7999999999993</v>
      </c>
      <c r="F9" s="309">
        <f t="shared" si="0"/>
        <v>-11954.8</v>
      </c>
      <c r="G9" s="309">
        <f>SUM(G10:G17)</f>
        <v>-2771.6</v>
      </c>
      <c r="H9" s="309">
        <f>SUM(H10:H17)</f>
        <v>-2988.6</v>
      </c>
      <c r="I9" s="309">
        <f>SUM(I10:I17)</f>
        <v>-2988.7</v>
      </c>
      <c r="J9" s="309">
        <f>SUM(J10:J17)</f>
        <v>-3205.8999999999996</v>
      </c>
      <c r="K9" s="240"/>
      <c r="L9" s="352"/>
      <c r="N9" s="299"/>
      <c r="O9" s="299"/>
      <c r="P9" s="299"/>
      <c r="Q9" s="299"/>
      <c r="R9" s="299"/>
      <c r="S9" s="299"/>
      <c r="T9" s="299"/>
      <c r="U9" s="299"/>
    </row>
    <row r="10" spans="1:21" s="243" customFormat="1" ht="30.75" customHeight="1">
      <c r="A10" s="241" t="s">
        <v>313</v>
      </c>
      <c r="B10" s="220">
        <v>1011</v>
      </c>
      <c r="C10" s="297">
        <v>-145.5</v>
      </c>
      <c r="D10" s="289">
        <v>-172.7</v>
      </c>
      <c r="E10" s="289">
        <v>-140.5</v>
      </c>
      <c r="F10" s="289">
        <f t="shared" si="0"/>
        <v>-141</v>
      </c>
      <c r="G10" s="289" t="s">
        <v>206</v>
      </c>
      <c r="H10" s="289">
        <v>-47</v>
      </c>
      <c r="I10" s="289">
        <v>-47</v>
      </c>
      <c r="J10" s="289">
        <v>-47</v>
      </c>
      <c r="K10" s="242"/>
      <c r="N10" s="299"/>
      <c r="O10" s="299"/>
      <c r="P10" s="299"/>
      <c r="Q10" s="299"/>
      <c r="R10" s="299"/>
      <c r="S10" s="299"/>
      <c r="T10" s="299"/>
      <c r="U10" s="299"/>
    </row>
    <row r="11" spans="1:21" s="243" customFormat="1" ht="30.75" customHeight="1">
      <c r="A11" s="241" t="s">
        <v>399</v>
      </c>
      <c r="B11" s="220">
        <v>1012</v>
      </c>
      <c r="C11" s="297">
        <v>-63.5</v>
      </c>
      <c r="D11" s="289">
        <v>-123.2</v>
      </c>
      <c r="E11" s="289">
        <v>-125.3</v>
      </c>
      <c r="F11" s="289">
        <f t="shared" si="0"/>
        <v>-152.19999999999999</v>
      </c>
      <c r="G11" s="289">
        <v>-38.1</v>
      </c>
      <c r="H11" s="289">
        <v>-38</v>
      </c>
      <c r="I11" s="289">
        <v>-38</v>
      </c>
      <c r="J11" s="289">
        <v>-38.1</v>
      </c>
      <c r="K11" s="242"/>
      <c r="N11" s="299"/>
      <c r="O11" s="299"/>
      <c r="P11" s="299"/>
      <c r="Q11" s="299"/>
      <c r="R11" s="299"/>
      <c r="S11" s="299"/>
      <c r="T11" s="299"/>
      <c r="U11" s="299"/>
    </row>
    <row r="12" spans="1:21" s="243" customFormat="1" ht="30.75" customHeight="1">
      <c r="A12" s="241" t="s">
        <v>314</v>
      </c>
      <c r="B12" s="220">
        <v>1013</v>
      </c>
      <c r="C12" s="297">
        <v>-75.8</v>
      </c>
      <c r="D12" s="289">
        <v>-120.6</v>
      </c>
      <c r="E12" s="289">
        <v>-120.6</v>
      </c>
      <c r="F12" s="289">
        <f t="shared" si="0"/>
        <v>-154.19999999999999</v>
      </c>
      <c r="G12" s="289">
        <v>-20.5</v>
      </c>
      <c r="H12" s="289">
        <v>-38.5</v>
      </c>
      <c r="I12" s="289">
        <v>-38.6</v>
      </c>
      <c r="J12" s="289">
        <v>-56.6</v>
      </c>
      <c r="K12" s="242"/>
      <c r="N12" s="299"/>
      <c r="O12" s="299"/>
      <c r="P12" s="299"/>
      <c r="Q12" s="299"/>
      <c r="R12" s="299"/>
      <c r="S12" s="299"/>
      <c r="T12" s="299"/>
      <c r="U12" s="299"/>
    </row>
    <row r="13" spans="1:21" s="243" customFormat="1" ht="30.75" customHeight="1">
      <c r="A13" s="241" t="s">
        <v>5</v>
      </c>
      <c r="B13" s="220">
        <v>1014</v>
      </c>
      <c r="C13" s="297">
        <v>-3986.5</v>
      </c>
      <c r="D13" s="289">
        <v>-4985.1000000000004</v>
      </c>
      <c r="E13" s="289">
        <v>-4260.7</v>
      </c>
      <c r="F13" s="289">
        <f t="shared" si="0"/>
        <v>-8766</v>
      </c>
      <c r="G13" s="278">
        <v>-2191.5</v>
      </c>
      <c r="H13" s="278">
        <v>-2191.5</v>
      </c>
      <c r="I13" s="278">
        <v>-2191.5</v>
      </c>
      <c r="J13" s="278">
        <v>-2191.5</v>
      </c>
      <c r="K13" s="242"/>
      <c r="N13" s="299"/>
      <c r="O13" s="299"/>
      <c r="P13" s="299"/>
      <c r="Q13" s="299"/>
      <c r="R13" s="299"/>
      <c r="S13" s="299"/>
      <c r="T13" s="299"/>
      <c r="U13" s="299"/>
    </row>
    <row r="14" spans="1:21" s="243" customFormat="1" ht="30.75" customHeight="1">
      <c r="A14" s="241" t="s">
        <v>6</v>
      </c>
      <c r="B14" s="220">
        <v>1015</v>
      </c>
      <c r="C14" s="297">
        <v>-880</v>
      </c>
      <c r="D14" s="289">
        <v>-1096.8</v>
      </c>
      <c r="E14" s="289">
        <v>-932.7</v>
      </c>
      <c r="F14" s="289">
        <f t="shared" si="0"/>
        <v>-1928.5</v>
      </c>
      <c r="G14" s="278">
        <v>-482.1</v>
      </c>
      <c r="H14" s="278">
        <v>-482.2</v>
      </c>
      <c r="I14" s="278">
        <v>-482.1</v>
      </c>
      <c r="J14" s="278">
        <v>-482.1</v>
      </c>
      <c r="K14" s="242"/>
      <c r="N14" s="299"/>
      <c r="O14" s="299"/>
      <c r="P14" s="299"/>
      <c r="Q14" s="299"/>
      <c r="R14" s="299"/>
      <c r="S14" s="299"/>
      <c r="T14" s="299"/>
      <c r="U14" s="299"/>
    </row>
    <row r="15" spans="1:21" s="243" customFormat="1" ht="69" customHeight="1">
      <c r="A15" s="241" t="s">
        <v>315</v>
      </c>
      <c r="B15" s="220">
        <v>1016</v>
      </c>
      <c r="C15" s="297" t="s">
        <v>206</v>
      </c>
      <c r="D15" s="289" t="s">
        <v>206</v>
      </c>
      <c r="E15" s="289" t="s">
        <v>206</v>
      </c>
      <c r="F15" s="289">
        <f t="shared" si="0"/>
        <v>0</v>
      </c>
      <c r="G15" s="289" t="s">
        <v>206</v>
      </c>
      <c r="H15" s="289" t="s">
        <v>206</v>
      </c>
      <c r="I15" s="289" t="s">
        <v>206</v>
      </c>
      <c r="J15" s="289" t="s">
        <v>206</v>
      </c>
      <c r="K15" s="242"/>
      <c r="N15" s="299"/>
      <c r="O15" s="299"/>
      <c r="P15" s="299"/>
      <c r="Q15" s="299"/>
      <c r="R15" s="299"/>
      <c r="S15" s="299"/>
      <c r="T15" s="299"/>
      <c r="U15" s="299"/>
    </row>
    <row r="16" spans="1:21" s="243" customFormat="1" ht="30.75" customHeight="1">
      <c r="A16" s="241" t="s">
        <v>316</v>
      </c>
      <c r="B16" s="220">
        <v>1017</v>
      </c>
      <c r="C16" s="297">
        <v>-99</v>
      </c>
      <c r="D16" s="289">
        <v>-126</v>
      </c>
      <c r="E16" s="289">
        <v>-84</v>
      </c>
      <c r="F16" s="289">
        <f t="shared" si="0"/>
        <v>-96</v>
      </c>
      <c r="G16" s="289">
        <v>-24</v>
      </c>
      <c r="H16" s="289">
        <v>-24</v>
      </c>
      <c r="I16" s="289">
        <v>-24</v>
      </c>
      <c r="J16" s="289">
        <v>-24</v>
      </c>
      <c r="K16" s="242"/>
      <c r="N16" s="299"/>
      <c r="O16" s="299"/>
      <c r="P16" s="299"/>
      <c r="Q16" s="299"/>
      <c r="R16" s="299"/>
      <c r="S16" s="299"/>
      <c r="T16" s="299"/>
      <c r="U16" s="299"/>
    </row>
    <row r="17" spans="1:21" s="243" customFormat="1" ht="30.75" customHeight="1">
      <c r="A17" s="241" t="s">
        <v>317</v>
      </c>
      <c r="B17" s="220">
        <v>1018</v>
      </c>
      <c r="C17" s="297">
        <f ca="1">-'Розшифровка до Формування'!C7</f>
        <v>-308.29999999999995</v>
      </c>
      <c r="D17" s="297">
        <f ca="1">-'Розшифровка до Формування'!D7</f>
        <v>-701.8</v>
      </c>
      <c r="E17" s="297">
        <f ca="1">-'Розшифровка до Формування'!E7</f>
        <v>-139</v>
      </c>
      <c r="F17" s="278">
        <f t="shared" si="0"/>
        <v>-716.90000000000009</v>
      </c>
      <c r="G17" s="278">
        <f ca="1">-'Розшифровка до Формування'!G7</f>
        <v>-15.4</v>
      </c>
      <c r="H17" s="278">
        <f ca="1">-'Розшифровка до Формування'!H7</f>
        <v>-167.4</v>
      </c>
      <c r="I17" s="278">
        <f ca="1">-'Розшифровка до Формування'!I7</f>
        <v>-167.5</v>
      </c>
      <c r="J17" s="278">
        <f ca="1">-'Розшифровка до Формування'!J7</f>
        <v>-366.6</v>
      </c>
      <c r="K17" s="242"/>
      <c r="N17" s="299"/>
      <c r="O17" s="299"/>
      <c r="P17" s="299"/>
      <c r="Q17" s="299"/>
      <c r="R17" s="299"/>
      <c r="S17" s="299"/>
      <c r="T17" s="299"/>
      <c r="U17" s="299"/>
    </row>
    <row r="18" spans="1:21" s="223" customFormat="1" ht="29.25" customHeight="1">
      <c r="A18" s="238" t="s">
        <v>22</v>
      </c>
      <c r="B18" s="239">
        <v>1020</v>
      </c>
      <c r="C18" s="364">
        <f>SUM(C8,C9)</f>
        <v>-5263.6</v>
      </c>
      <c r="D18" s="364">
        <f>SUM(D8,D9)</f>
        <v>-6986.2000000000007</v>
      </c>
      <c r="E18" s="364">
        <f>SUM(E8,E9)</f>
        <v>-5451.4</v>
      </c>
      <c r="F18" s="309">
        <f t="shared" si="0"/>
        <v>-11577.8</v>
      </c>
      <c r="G18" s="309">
        <f>SUM(G8,G9)</f>
        <v>-2677.4</v>
      </c>
      <c r="H18" s="309">
        <f>SUM(H8,H9)</f>
        <v>-2894.4</v>
      </c>
      <c r="I18" s="309">
        <f>SUM(I8,I9)</f>
        <v>-2894.3999999999996</v>
      </c>
      <c r="J18" s="309">
        <f>SUM(J8,J9)</f>
        <v>-3111.5999999999995</v>
      </c>
      <c r="K18" s="240"/>
      <c r="N18" s="299"/>
      <c r="O18" s="299"/>
      <c r="P18" s="299"/>
      <c r="Q18" s="299"/>
      <c r="R18" s="299"/>
      <c r="S18" s="299"/>
      <c r="T18" s="299"/>
      <c r="U18" s="299"/>
    </row>
    <row r="19" spans="1:21" s="243" customFormat="1" ht="30.75" customHeight="1">
      <c r="A19" s="238" t="s">
        <v>156</v>
      </c>
      <c r="B19" s="244">
        <v>1030</v>
      </c>
      <c r="C19" s="364">
        <f>SUM(C20:C37,C39)</f>
        <v>-1256.1000000000001</v>
      </c>
      <c r="D19" s="364">
        <f>SUM(D20:D37,D39)</f>
        <v>-1636.1999999999998</v>
      </c>
      <c r="E19" s="364">
        <f>SUM(E20:E37,E39)</f>
        <v>-2440.6000000000004</v>
      </c>
      <c r="F19" s="309">
        <f t="shared" si="0"/>
        <v>-3018</v>
      </c>
      <c r="G19" s="309">
        <f>SUM(G20:G37,G39)</f>
        <v>-754.5</v>
      </c>
      <c r="H19" s="309">
        <f>SUM(H20:H37,H39)</f>
        <v>-754.5</v>
      </c>
      <c r="I19" s="309">
        <f>SUM(I20:I37,I39)</f>
        <v>-754.5</v>
      </c>
      <c r="J19" s="309">
        <f>SUM(J20:J37,J39)</f>
        <v>-754.5</v>
      </c>
      <c r="K19" s="240"/>
      <c r="L19" s="352"/>
      <c r="N19" s="299"/>
      <c r="O19" s="299"/>
      <c r="P19" s="299"/>
      <c r="Q19" s="299"/>
      <c r="R19" s="299"/>
      <c r="S19" s="299"/>
      <c r="T19" s="299"/>
      <c r="U19" s="299"/>
    </row>
    <row r="20" spans="1:21" s="243" customFormat="1" ht="30.75" customHeight="1">
      <c r="A20" s="241" t="s">
        <v>89</v>
      </c>
      <c r="B20" s="220">
        <v>1031</v>
      </c>
      <c r="C20" s="297" t="s">
        <v>206</v>
      </c>
      <c r="D20" s="289" t="s">
        <v>206</v>
      </c>
      <c r="E20" s="289" t="s">
        <v>206</v>
      </c>
      <c r="F20" s="289">
        <f t="shared" si="0"/>
        <v>0</v>
      </c>
      <c r="G20" s="289" t="s">
        <v>206</v>
      </c>
      <c r="H20" s="289" t="s">
        <v>206</v>
      </c>
      <c r="I20" s="289" t="s">
        <v>206</v>
      </c>
      <c r="J20" s="289" t="s">
        <v>206</v>
      </c>
      <c r="K20" s="242"/>
      <c r="N20" s="299"/>
      <c r="O20" s="299"/>
      <c r="P20" s="299"/>
      <c r="Q20" s="299"/>
      <c r="R20" s="299"/>
      <c r="S20" s="299"/>
      <c r="T20" s="299"/>
      <c r="U20" s="299"/>
    </row>
    <row r="21" spans="1:21" s="243" customFormat="1" ht="30.75" customHeight="1">
      <c r="A21" s="241" t="s">
        <v>146</v>
      </c>
      <c r="B21" s="220">
        <v>1032</v>
      </c>
      <c r="C21" s="297" t="s">
        <v>206</v>
      </c>
      <c r="D21" s="289" t="s">
        <v>206</v>
      </c>
      <c r="E21" s="289" t="s">
        <v>206</v>
      </c>
      <c r="F21" s="289">
        <f t="shared" si="0"/>
        <v>0</v>
      </c>
      <c r="G21" s="289" t="s">
        <v>206</v>
      </c>
      <c r="H21" s="289" t="s">
        <v>206</v>
      </c>
      <c r="I21" s="289" t="s">
        <v>206</v>
      </c>
      <c r="J21" s="289" t="s">
        <v>206</v>
      </c>
      <c r="K21" s="242"/>
      <c r="N21" s="299"/>
      <c r="O21" s="299"/>
      <c r="P21" s="299"/>
      <c r="Q21" s="299"/>
      <c r="R21" s="299"/>
      <c r="S21" s="299"/>
      <c r="T21" s="299"/>
      <c r="U21" s="299"/>
    </row>
    <row r="22" spans="1:21" s="243" customFormat="1" ht="30.75" customHeight="1">
      <c r="A22" s="241" t="s">
        <v>21</v>
      </c>
      <c r="B22" s="220">
        <v>1033</v>
      </c>
      <c r="C22" s="297" t="s">
        <v>206</v>
      </c>
      <c r="D22" s="289" t="s">
        <v>206</v>
      </c>
      <c r="E22" s="289" t="s">
        <v>206</v>
      </c>
      <c r="F22" s="289">
        <f t="shared" si="0"/>
        <v>0</v>
      </c>
      <c r="G22" s="289" t="s">
        <v>206</v>
      </c>
      <c r="H22" s="289" t="s">
        <v>206</v>
      </c>
      <c r="I22" s="289" t="s">
        <v>206</v>
      </c>
      <c r="J22" s="289" t="s">
        <v>206</v>
      </c>
      <c r="K22" s="242"/>
      <c r="N22" s="299"/>
      <c r="O22" s="299"/>
      <c r="P22" s="299"/>
      <c r="Q22" s="299"/>
      <c r="R22" s="299"/>
      <c r="S22" s="299"/>
      <c r="T22" s="299"/>
      <c r="U22" s="299"/>
    </row>
    <row r="23" spans="1:21" s="243" customFormat="1" ht="30.75" customHeight="1">
      <c r="A23" s="241" t="s">
        <v>31</v>
      </c>
      <c r="B23" s="220">
        <v>1034</v>
      </c>
      <c r="C23" s="297" t="s">
        <v>206</v>
      </c>
      <c r="D23" s="289" t="s">
        <v>206</v>
      </c>
      <c r="E23" s="289" t="s">
        <v>206</v>
      </c>
      <c r="F23" s="289">
        <f t="shared" si="0"/>
        <v>0</v>
      </c>
      <c r="G23" s="289" t="s">
        <v>206</v>
      </c>
      <c r="H23" s="289" t="s">
        <v>206</v>
      </c>
      <c r="I23" s="289" t="s">
        <v>206</v>
      </c>
      <c r="J23" s="289" t="s">
        <v>206</v>
      </c>
      <c r="K23" s="242"/>
      <c r="N23" s="299"/>
      <c r="O23" s="299"/>
      <c r="P23" s="299"/>
      <c r="Q23" s="299"/>
      <c r="R23" s="299"/>
      <c r="S23" s="299"/>
      <c r="T23" s="299"/>
      <c r="U23" s="299"/>
    </row>
    <row r="24" spans="1:21" s="243" customFormat="1" ht="30.75" customHeight="1">
      <c r="A24" s="241" t="s">
        <v>32</v>
      </c>
      <c r="B24" s="220">
        <v>1035</v>
      </c>
      <c r="C24" s="297">
        <v>-35.4</v>
      </c>
      <c r="D24" s="289">
        <v>-32.6</v>
      </c>
      <c r="E24" s="289">
        <v>-45.7</v>
      </c>
      <c r="F24" s="289">
        <f t="shared" si="0"/>
        <v>-50</v>
      </c>
      <c r="G24" s="289">
        <v>-12.5</v>
      </c>
      <c r="H24" s="289">
        <v>-12.5</v>
      </c>
      <c r="I24" s="289">
        <v>-12.5</v>
      </c>
      <c r="J24" s="289">
        <v>-12.5</v>
      </c>
      <c r="K24" s="242"/>
      <c r="N24" s="299"/>
      <c r="O24" s="299"/>
      <c r="P24" s="299"/>
      <c r="Q24" s="299"/>
      <c r="R24" s="299"/>
      <c r="S24" s="299"/>
      <c r="T24" s="299"/>
      <c r="U24" s="299"/>
    </row>
    <row r="25" spans="1:21" s="243" customFormat="1" ht="30.75" customHeight="1">
      <c r="A25" s="241" t="s">
        <v>33</v>
      </c>
      <c r="B25" s="220">
        <v>1036</v>
      </c>
      <c r="C25" s="297">
        <v>-999</v>
      </c>
      <c r="D25" s="289">
        <v>-1280</v>
      </c>
      <c r="E25" s="289">
        <v>-1795.6</v>
      </c>
      <c r="F25" s="289">
        <f t="shared" si="0"/>
        <v>-2400</v>
      </c>
      <c r="G25" s="289">
        <v>-600</v>
      </c>
      <c r="H25" s="289">
        <v>-600</v>
      </c>
      <c r="I25" s="289">
        <v>-600</v>
      </c>
      <c r="J25" s="289">
        <v>-600</v>
      </c>
      <c r="K25" s="242"/>
      <c r="N25" s="299"/>
      <c r="O25" s="299"/>
      <c r="P25" s="299"/>
      <c r="Q25" s="299"/>
      <c r="R25" s="299"/>
      <c r="S25" s="299"/>
      <c r="T25" s="299"/>
      <c r="U25" s="299"/>
    </row>
    <row r="26" spans="1:21" s="243" customFormat="1" ht="30.75" customHeight="1">
      <c r="A26" s="241" t="s">
        <v>34</v>
      </c>
      <c r="B26" s="220">
        <v>1037</v>
      </c>
      <c r="C26" s="297">
        <v>-219.8</v>
      </c>
      <c r="D26" s="289">
        <v>-281.60000000000002</v>
      </c>
      <c r="E26" s="289">
        <v>-395</v>
      </c>
      <c r="F26" s="289">
        <f t="shared" si="0"/>
        <v>-528</v>
      </c>
      <c r="G26" s="289">
        <v>-132</v>
      </c>
      <c r="H26" s="289">
        <v>-132</v>
      </c>
      <c r="I26" s="289">
        <v>-132</v>
      </c>
      <c r="J26" s="289">
        <v>-132</v>
      </c>
      <c r="K26" s="242"/>
      <c r="N26" s="299"/>
      <c r="O26" s="299"/>
      <c r="P26" s="299"/>
      <c r="Q26" s="299"/>
      <c r="R26" s="299"/>
      <c r="S26" s="299"/>
      <c r="T26" s="299"/>
      <c r="U26" s="299"/>
    </row>
    <row r="27" spans="1:21" s="243" customFormat="1" ht="47.25" customHeight="1">
      <c r="A27" s="241" t="s">
        <v>35</v>
      </c>
      <c r="B27" s="245">
        <v>1038</v>
      </c>
      <c r="C27" s="297" t="s">
        <v>206</v>
      </c>
      <c r="D27" s="289">
        <v>-20</v>
      </c>
      <c r="E27" s="289" t="s">
        <v>206</v>
      </c>
      <c r="F27" s="289">
        <f t="shared" si="0"/>
        <v>-20</v>
      </c>
      <c r="G27" s="289">
        <v>-5</v>
      </c>
      <c r="H27" s="289">
        <v>-5</v>
      </c>
      <c r="I27" s="289">
        <v>-5</v>
      </c>
      <c r="J27" s="289">
        <v>-5</v>
      </c>
      <c r="K27" s="242"/>
      <c r="N27" s="299"/>
      <c r="O27" s="299"/>
      <c r="P27" s="299"/>
      <c r="Q27" s="299"/>
      <c r="R27" s="299"/>
      <c r="S27" s="299"/>
      <c r="T27" s="299"/>
      <c r="U27" s="299"/>
    </row>
    <row r="28" spans="1:21" s="243" customFormat="1" ht="51" customHeight="1">
      <c r="A28" s="241" t="s">
        <v>36</v>
      </c>
      <c r="B28" s="245">
        <v>1039</v>
      </c>
      <c r="C28" s="297" t="s">
        <v>206</v>
      </c>
      <c r="D28" s="289" t="s">
        <v>206</v>
      </c>
      <c r="E28" s="289" t="s">
        <v>206</v>
      </c>
      <c r="F28" s="289">
        <f t="shared" si="0"/>
        <v>0</v>
      </c>
      <c r="G28" s="289" t="s">
        <v>206</v>
      </c>
      <c r="H28" s="289" t="s">
        <v>206</v>
      </c>
      <c r="I28" s="289" t="s">
        <v>206</v>
      </c>
      <c r="J28" s="289" t="s">
        <v>206</v>
      </c>
      <c r="K28" s="242"/>
      <c r="N28" s="299"/>
      <c r="O28" s="299"/>
      <c r="P28" s="299"/>
      <c r="Q28" s="299"/>
      <c r="R28" s="299"/>
      <c r="S28" s="299"/>
      <c r="T28" s="299"/>
      <c r="U28" s="299"/>
    </row>
    <row r="29" spans="1:21" s="243" customFormat="1" ht="30.75" customHeight="1">
      <c r="A29" s="241" t="s">
        <v>37</v>
      </c>
      <c r="B29" s="220">
        <v>1040</v>
      </c>
      <c r="C29" s="297">
        <v>-1.9</v>
      </c>
      <c r="D29" s="289">
        <v>-2</v>
      </c>
      <c r="E29" s="289">
        <v>-1.9</v>
      </c>
      <c r="F29" s="289">
        <f t="shared" si="0"/>
        <v>0</v>
      </c>
      <c r="G29" s="289" t="s">
        <v>206</v>
      </c>
      <c r="H29" s="289" t="s">
        <v>206</v>
      </c>
      <c r="I29" s="289" t="s">
        <v>206</v>
      </c>
      <c r="J29" s="289" t="s">
        <v>206</v>
      </c>
      <c r="K29" s="242"/>
      <c r="N29" s="299"/>
      <c r="O29" s="299"/>
      <c r="P29" s="299"/>
      <c r="Q29" s="299"/>
      <c r="R29" s="299"/>
      <c r="S29" s="299"/>
      <c r="T29" s="299"/>
      <c r="U29" s="299"/>
    </row>
    <row r="30" spans="1:21" s="243" customFormat="1" ht="30.75" customHeight="1">
      <c r="A30" s="241" t="s">
        <v>38</v>
      </c>
      <c r="B30" s="220">
        <v>1041</v>
      </c>
      <c r="C30" s="297" t="s">
        <v>206</v>
      </c>
      <c r="D30" s="289" t="s">
        <v>206</v>
      </c>
      <c r="E30" s="289" t="s">
        <v>206</v>
      </c>
      <c r="F30" s="289">
        <f t="shared" si="0"/>
        <v>0</v>
      </c>
      <c r="G30" s="289" t="s">
        <v>206</v>
      </c>
      <c r="H30" s="289" t="s">
        <v>206</v>
      </c>
      <c r="I30" s="289" t="s">
        <v>206</v>
      </c>
      <c r="J30" s="289" t="s">
        <v>206</v>
      </c>
      <c r="K30" s="242"/>
      <c r="N30" s="299"/>
      <c r="O30" s="299"/>
      <c r="P30" s="299"/>
      <c r="Q30" s="299"/>
      <c r="R30" s="299"/>
      <c r="S30" s="299"/>
      <c r="T30" s="299"/>
      <c r="U30" s="299"/>
    </row>
    <row r="31" spans="1:21" s="243" customFormat="1" ht="30.75" customHeight="1">
      <c r="A31" s="241" t="s">
        <v>39</v>
      </c>
      <c r="B31" s="220">
        <v>1042</v>
      </c>
      <c r="C31" s="297" t="s">
        <v>206</v>
      </c>
      <c r="D31" s="289" t="s">
        <v>206</v>
      </c>
      <c r="E31" s="289" t="s">
        <v>206</v>
      </c>
      <c r="F31" s="289">
        <f t="shared" si="0"/>
        <v>0</v>
      </c>
      <c r="G31" s="289" t="s">
        <v>206</v>
      </c>
      <c r="H31" s="289" t="s">
        <v>206</v>
      </c>
      <c r="I31" s="289" t="s">
        <v>206</v>
      </c>
      <c r="J31" s="289" t="s">
        <v>206</v>
      </c>
      <c r="K31" s="242"/>
      <c r="N31" s="299"/>
      <c r="O31" s="299"/>
      <c r="P31" s="299"/>
      <c r="Q31" s="299"/>
      <c r="R31" s="299"/>
      <c r="S31" s="299"/>
      <c r="T31" s="299"/>
      <c r="U31" s="299"/>
    </row>
    <row r="32" spans="1:21" s="243" customFormat="1" ht="30.75" customHeight="1">
      <c r="A32" s="241" t="s">
        <v>55</v>
      </c>
      <c r="B32" s="220">
        <v>1043</v>
      </c>
      <c r="C32" s="297" t="s">
        <v>206</v>
      </c>
      <c r="D32" s="289" t="s">
        <v>206</v>
      </c>
      <c r="E32" s="289" t="s">
        <v>206</v>
      </c>
      <c r="F32" s="289">
        <f t="shared" si="0"/>
        <v>0</v>
      </c>
      <c r="G32" s="289" t="s">
        <v>206</v>
      </c>
      <c r="H32" s="289" t="s">
        <v>206</v>
      </c>
      <c r="I32" s="289" t="s">
        <v>206</v>
      </c>
      <c r="J32" s="289" t="s">
        <v>206</v>
      </c>
      <c r="K32" s="242"/>
      <c r="N32" s="299"/>
      <c r="O32" s="299"/>
      <c r="P32" s="299"/>
      <c r="Q32" s="299"/>
      <c r="R32" s="299"/>
      <c r="S32" s="299"/>
      <c r="T32" s="299"/>
      <c r="U32" s="299"/>
    </row>
    <row r="33" spans="1:21" s="243" customFormat="1" ht="30.75" customHeight="1">
      <c r="A33" s="241" t="s">
        <v>40</v>
      </c>
      <c r="B33" s="220">
        <v>1044</v>
      </c>
      <c r="C33" s="297" t="s">
        <v>206</v>
      </c>
      <c r="D33" s="289" t="s">
        <v>206</v>
      </c>
      <c r="E33" s="289" t="s">
        <v>206</v>
      </c>
      <c r="F33" s="289">
        <f t="shared" si="0"/>
        <v>0</v>
      </c>
      <c r="G33" s="289" t="s">
        <v>206</v>
      </c>
      <c r="H33" s="289" t="s">
        <v>206</v>
      </c>
      <c r="I33" s="289" t="s">
        <v>206</v>
      </c>
      <c r="J33" s="289" t="s">
        <v>206</v>
      </c>
      <c r="K33" s="242"/>
      <c r="N33" s="299"/>
      <c r="O33" s="299"/>
      <c r="P33" s="299"/>
      <c r="Q33" s="299"/>
      <c r="R33" s="299"/>
      <c r="S33" s="299"/>
      <c r="T33" s="299"/>
      <c r="U33" s="299"/>
    </row>
    <row r="34" spans="1:21" s="243" customFormat="1" ht="30.75" customHeight="1">
      <c r="A34" s="241" t="s">
        <v>41</v>
      </c>
      <c r="B34" s="220">
        <v>1045</v>
      </c>
      <c r="C34" s="297" t="s">
        <v>206</v>
      </c>
      <c r="D34" s="289" t="s">
        <v>206</v>
      </c>
      <c r="E34" s="289" t="s">
        <v>206</v>
      </c>
      <c r="F34" s="289">
        <f t="shared" si="0"/>
        <v>0</v>
      </c>
      <c r="G34" s="289" t="s">
        <v>206</v>
      </c>
      <c r="H34" s="289" t="s">
        <v>206</v>
      </c>
      <c r="I34" s="289" t="s">
        <v>206</v>
      </c>
      <c r="J34" s="289" t="s">
        <v>206</v>
      </c>
      <c r="K34" s="242"/>
      <c r="N34" s="299"/>
      <c r="O34" s="299"/>
      <c r="P34" s="299"/>
      <c r="Q34" s="299"/>
      <c r="R34" s="299"/>
      <c r="S34" s="299"/>
      <c r="T34" s="299"/>
      <c r="U34" s="299"/>
    </row>
    <row r="35" spans="1:21" s="243" customFormat="1" ht="30.75" customHeight="1">
      <c r="A35" s="241" t="s">
        <v>42</v>
      </c>
      <c r="B35" s="220">
        <v>1046</v>
      </c>
      <c r="C35" s="297" t="s">
        <v>206</v>
      </c>
      <c r="D35" s="289" t="s">
        <v>206</v>
      </c>
      <c r="E35" s="289" t="s">
        <v>206</v>
      </c>
      <c r="F35" s="289">
        <f t="shared" si="0"/>
        <v>0</v>
      </c>
      <c r="G35" s="289" t="s">
        <v>206</v>
      </c>
      <c r="H35" s="289" t="s">
        <v>206</v>
      </c>
      <c r="I35" s="289" t="s">
        <v>206</v>
      </c>
      <c r="J35" s="289" t="s">
        <v>206</v>
      </c>
      <c r="K35" s="242"/>
      <c r="N35" s="299"/>
      <c r="O35" s="299"/>
      <c r="P35" s="299"/>
      <c r="Q35" s="299"/>
      <c r="R35" s="299"/>
      <c r="S35" s="299"/>
      <c r="T35" s="299"/>
      <c r="U35" s="299"/>
    </row>
    <row r="36" spans="1:21" s="243" customFormat="1" ht="30.75" customHeight="1">
      <c r="A36" s="241" t="s">
        <v>43</v>
      </c>
      <c r="B36" s="220">
        <v>1047</v>
      </c>
      <c r="C36" s="297" t="s">
        <v>206</v>
      </c>
      <c r="D36" s="289" t="s">
        <v>206</v>
      </c>
      <c r="E36" s="289" t="s">
        <v>206</v>
      </c>
      <c r="F36" s="289">
        <f t="shared" si="0"/>
        <v>0</v>
      </c>
      <c r="G36" s="289" t="s">
        <v>206</v>
      </c>
      <c r="H36" s="289" t="s">
        <v>206</v>
      </c>
      <c r="I36" s="289" t="s">
        <v>206</v>
      </c>
      <c r="J36" s="289" t="s">
        <v>206</v>
      </c>
      <c r="K36" s="242"/>
      <c r="N36" s="299"/>
      <c r="O36" s="299"/>
      <c r="P36" s="299"/>
      <c r="Q36" s="299"/>
      <c r="R36" s="299"/>
      <c r="S36" s="299"/>
      <c r="T36" s="299"/>
      <c r="U36" s="299"/>
    </row>
    <row r="37" spans="1:21" s="243" customFormat="1" ht="57" customHeight="1">
      <c r="A37" s="241" t="s">
        <v>67</v>
      </c>
      <c r="B37" s="220">
        <v>1048</v>
      </c>
      <c r="C37" s="297" t="s">
        <v>206</v>
      </c>
      <c r="D37" s="289" t="s">
        <v>206</v>
      </c>
      <c r="E37" s="289" t="s">
        <v>206</v>
      </c>
      <c r="F37" s="289">
        <f t="shared" si="0"/>
        <v>0</v>
      </c>
      <c r="G37" s="289" t="s">
        <v>206</v>
      </c>
      <c r="H37" s="289" t="s">
        <v>206</v>
      </c>
      <c r="I37" s="289" t="s">
        <v>206</v>
      </c>
      <c r="J37" s="289" t="s">
        <v>206</v>
      </c>
      <c r="K37" s="242"/>
      <c r="N37" s="299"/>
      <c r="O37" s="299"/>
      <c r="P37" s="299"/>
      <c r="Q37" s="299"/>
      <c r="R37" s="299"/>
      <c r="S37" s="299"/>
      <c r="T37" s="299"/>
      <c r="U37" s="299"/>
    </row>
    <row r="38" spans="1:21" s="243" customFormat="1" ht="30.75" customHeight="1">
      <c r="A38" s="241" t="s">
        <v>44</v>
      </c>
      <c r="B38" s="220" t="s">
        <v>400</v>
      </c>
      <c r="C38" s="297" t="s">
        <v>206</v>
      </c>
      <c r="D38" s="289" t="s">
        <v>206</v>
      </c>
      <c r="E38" s="289" t="s">
        <v>206</v>
      </c>
      <c r="F38" s="289">
        <f t="shared" si="0"/>
        <v>0</v>
      </c>
      <c r="G38" s="289" t="s">
        <v>206</v>
      </c>
      <c r="H38" s="289" t="s">
        <v>206</v>
      </c>
      <c r="I38" s="289" t="s">
        <v>206</v>
      </c>
      <c r="J38" s="289" t="s">
        <v>206</v>
      </c>
      <c r="K38" s="242"/>
      <c r="N38" s="299"/>
      <c r="O38" s="299"/>
      <c r="P38" s="299"/>
      <c r="Q38" s="299"/>
      <c r="R38" s="299"/>
      <c r="S38" s="299"/>
      <c r="T38" s="299"/>
      <c r="U38" s="299"/>
    </row>
    <row r="39" spans="1:21" s="243" customFormat="1" ht="30.75" customHeight="1">
      <c r="A39" s="241" t="s">
        <v>92</v>
      </c>
      <c r="B39" s="220">
        <v>1049</v>
      </c>
      <c r="C39" s="297">
        <f ca="1">-'Розшифровка до Формування'!C12</f>
        <v>0</v>
      </c>
      <c r="D39" s="297">
        <f ca="1">-'Розшифровка до Формування'!D12</f>
        <v>-20</v>
      </c>
      <c r="E39" s="297">
        <f ca="1">-'Розшифровка до Формування'!E12</f>
        <v>-202.4</v>
      </c>
      <c r="F39" s="278">
        <f t="shared" si="0"/>
        <v>-20</v>
      </c>
      <c r="G39" s="278">
        <f ca="1">-'Розшифровка до Формування'!G12</f>
        <v>-5</v>
      </c>
      <c r="H39" s="278">
        <f ca="1">-'Розшифровка до Формування'!H12</f>
        <v>-5</v>
      </c>
      <c r="I39" s="278">
        <f ca="1">-'Розшифровка до Формування'!I12</f>
        <v>-5</v>
      </c>
      <c r="J39" s="278">
        <f ca="1">-'Розшифровка до Формування'!J12</f>
        <v>-5</v>
      </c>
      <c r="K39" s="242"/>
      <c r="M39" s="305"/>
      <c r="N39" s="299"/>
      <c r="O39" s="299"/>
      <c r="P39" s="299"/>
      <c r="Q39" s="299"/>
      <c r="R39" s="299"/>
      <c r="S39" s="299"/>
      <c r="T39" s="299"/>
      <c r="U39" s="299"/>
    </row>
    <row r="40" spans="1:21" s="243" customFormat="1" ht="30.75" customHeight="1">
      <c r="A40" s="238" t="s">
        <v>157</v>
      </c>
      <c r="B40" s="244">
        <v>1060</v>
      </c>
      <c r="C40" s="364">
        <f>SUM(C41:C47)</f>
        <v>0</v>
      </c>
      <c r="D40" s="364">
        <f>SUM(D41:D47)</f>
        <v>-128.4</v>
      </c>
      <c r="E40" s="364">
        <f>SUM(E41:E47)</f>
        <v>-128.4</v>
      </c>
      <c r="F40" s="309">
        <f t="shared" si="0"/>
        <v>-128.4</v>
      </c>
      <c r="G40" s="309">
        <f>SUM(G41:G47)</f>
        <v>-32.1</v>
      </c>
      <c r="H40" s="309">
        <f>SUM(H41:H47)</f>
        <v>-32.1</v>
      </c>
      <c r="I40" s="309">
        <f>SUM(I41:I47)</f>
        <v>-32.1</v>
      </c>
      <c r="J40" s="309">
        <f>SUM(J41:J47)</f>
        <v>-32.1</v>
      </c>
      <c r="K40" s="240"/>
      <c r="N40" s="299"/>
      <c r="O40" s="299"/>
      <c r="P40" s="299"/>
      <c r="Q40" s="299"/>
      <c r="R40" s="299"/>
      <c r="S40" s="299"/>
      <c r="T40" s="299"/>
      <c r="U40" s="299"/>
    </row>
    <row r="41" spans="1:21" s="243" customFormat="1" ht="30.75" customHeight="1">
      <c r="A41" s="241" t="s">
        <v>128</v>
      </c>
      <c r="B41" s="220">
        <v>1061</v>
      </c>
      <c r="C41" s="297" t="s">
        <v>206</v>
      </c>
      <c r="D41" s="289" t="s">
        <v>206</v>
      </c>
      <c r="E41" s="289" t="s">
        <v>206</v>
      </c>
      <c r="F41" s="289">
        <f t="shared" si="0"/>
        <v>0</v>
      </c>
      <c r="G41" s="289" t="s">
        <v>206</v>
      </c>
      <c r="H41" s="289" t="s">
        <v>206</v>
      </c>
      <c r="I41" s="289" t="s">
        <v>206</v>
      </c>
      <c r="J41" s="289" t="s">
        <v>206</v>
      </c>
      <c r="K41" s="242"/>
      <c r="N41" s="299"/>
      <c r="O41" s="299"/>
      <c r="P41" s="299"/>
      <c r="Q41" s="299"/>
      <c r="R41" s="299"/>
      <c r="S41" s="299"/>
      <c r="T41" s="299"/>
      <c r="U41" s="299"/>
    </row>
    <row r="42" spans="1:21" s="243" customFormat="1" ht="30.75" customHeight="1">
      <c r="A42" s="241" t="s">
        <v>129</v>
      </c>
      <c r="B42" s="220">
        <v>1062</v>
      </c>
      <c r="C42" s="297" t="s">
        <v>206</v>
      </c>
      <c r="D42" s="289" t="s">
        <v>206</v>
      </c>
      <c r="E42" s="289" t="s">
        <v>206</v>
      </c>
      <c r="F42" s="289">
        <f t="shared" si="0"/>
        <v>0</v>
      </c>
      <c r="G42" s="289" t="s">
        <v>206</v>
      </c>
      <c r="H42" s="289" t="s">
        <v>206</v>
      </c>
      <c r="I42" s="289" t="s">
        <v>206</v>
      </c>
      <c r="J42" s="289" t="s">
        <v>206</v>
      </c>
      <c r="K42" s="242"/>
      <c r="N42" s="299"/>
      <c r="O42" s="299"/>
      <c r="P42" s="299"/>
      <c r="Q42" s="299"/>
      <c r="R42" s="299"/>
      <c r="S42" s="299"/>
      <c r="T42" s="299"/>
      <c r="U42" s="299"/>
    </row>
    <row r="43" spans="1:21" s="243" customFormat="1" ht="30.75" customHeight="1">
      <c r="A43" s="241" t="s">
        <v>33</v>
      </c>
      <c r="B43" s="220">
        <v>1063</v>
      </c>
      <c r="C43" s="297" t="s">
        <v>206</v>
      </c>
      <c r="D43" s="289">
        <v>-102</v>
      </c>
      <c r="E43" s="289">
        <v>-102</v>
      </c>
      <c r="F43" s="289">
        <f t="shared" si="0"/>
        <v>-102</v>
      </c>
      <c r="G43" s="289">
        <v>-25.5</v>
      </c>
      <c r="H43" s="289">
        <v>-25.5</v>
      </c>
      <c r="I43" s="289">
        <v>-25.5</v>
      </c>
      <c r="J43" s="289">
        <v>-25.5</v>
      </c>
      <c r="K43" s="242"/>
      <c r="N43" s="299"/>
      <c r="O43" s="299"/>
      <c r="P43" s="299"/>
      <c r="Q43" s="299"/>
      <c r="R43" s="299"/>
      <c r="S43" s="299"/>
      <c r="T43" s="299"/>
      <c r="U43" s="299"/>
    </row>
    <row r="44" spans="1:21" s="243" customFormat="1" ht="30.75" customHeight="1">
      <c r="A44" s="241" t="s">
        <v>34</v>
      </c>
      <c r="B44" s="220">
        <v>1064</v>
      </c>
      <c r="C44" s="297" t="s">
        <v>206</v>
      </c>
      <c r="D44" s="289">
        <v>-22.4</v>
      </c>
      <c r="E44" s="289">
        <v>-22.4</v>
      </c>
      <c r="F44" s="289">
        <f t="shared" si="0"/>
        <v>-22.4</v>
      </c>
      <c r="G44" s="289">
        <v>-5.6</v>
      </c>
      <c r="H44" s="289">
        <v>-5.6</v>
      </c>
      <c r="I44" s="289">
        <v>-5.6</v>
      </c>
      <c r="J44" s="289">
        <v>-5.6</v>
      </c>
      <c r="K44" s="242"/>
      <c r="N44" s="299"/>
      <c r="O44" s="299"/>
      <c r="P44" s="299"/>
      <c r="Q44" s="299"/>
      <c r="R44" s="299"/>
      <c r="S44" s="299"/>
      <c r="T44" s="299"/>
      <c r="U44" s="299"/>
    </row>
    <row r="45" spans="1:21" s="243" customFormat="1" ht="30.75" customHeight="1">
      <c r="A45" s="241" t="s">
        <v>54</v>
      </c>
      <c r="B45" s="220">
        <v>1065</v>
      </c>
      <c r="C45" s="297" t="s">
        <v>206</v>
      </c>
      <c r="D45" s="289">
        <v>-4</v>
      </c>
      <c r="E45" s="289">
        <v>-4</v>
      </c>
      <c r="F45" s="289">
        <f t="shared" si="0"/>
        <v>-4</v>
      </c>
      <c r="G45" s="289">
        <v>-1</v>
      </c>
      <c r="H45" s="289">
        <v>-1</v>
      </c>
      <c r="I45" s="289">
        <v>-1</v>
      </c>
      <c r="J45" s="289">
        <v>-1</v>
      </c>
      <c r="K45" s="242"/>
      <c r="N45" s="299"/>
      <c r="O45" s="299"/>
      <c r="P45" s="299"/>
      <c r="Q45" s="299"/>
      <c r="R45" s="299"/>
      <c r="S45" s="299"/>
      <c r="T45" s="299"/>
      <c r="U45" s="299"/>
    </row>
    <row r="46" spans="1:21" s="243" customFormat="1" ht="30.75" customHeight="1">
      <c r="A46" s="241" t="s">
        <v>70</v>
      </c>
      <c r="B46" s="220">
        <v>1066</v>
      </c>
      <c r="C46" s="297" t="s">
        <v>206</v>
      </c>
      <c r="D46" s="289" t="s">
        <v>206</v>
      </c>
      <c r="E46" s="289" t="s">
        <v>206</v>
      </c>
      <c r="F46" s="289">
        <f t="shared" si="0"/>
        <v>0</v>
      </c>
      <c r="G46" s="289" t="s">
        <v>206</v>
      </c>
      <c r="H46" s="289" t="s">
        <v>206</v>
      </c>
      <c r="I46" s="289" t="s">
        <v>206</v>
      </c>
      <c r="J46" s="289" t="s">
        <v>206</v>
      </c>
      <c r="K46" s="242"/>
      <c r="N46" s="299"/>
      <c r="O46" s="299"/>
      <c r="P46" s="299"/>
      <c r="Q46" s="299"/>
      <c r="R46" s="299"/>
      <c r="S46" s="299"/>
      <c r="T46" s="299"/>
      <c r="U46" s="299"/>
    </row>
    <row r="47" spans="1:21" s="243" customFormat="1" ht="30.75" customHeight="1">
      <c r="A47" s="241" t="s">
        <v>100</v>
      </c>
      <c r="B47" s="220">
        <v>1067</v>
      </c>
      <c r="C47" s="297" t="s">
        <v>206</v>
      </c>
      <c r="D47" s="289" t="s">
        <v>206</v>
      </c>
      <c r="E47" s="289" t="s">
        <v>206</v>
      </c>
      <c r="F47" s="289">
        <f t="shared" si="0"/>
        <v>0</v>
      </c>
      <c r="G47" s="289" t="s">
        <v>206</v>
      </c>
      <c r="H47" s="289" t="s">
        <v>206</v>
      </c>
      <c r="I47" s="289" t="s">
        <v>206</v>
      </c>
      <c r="J47" s="289" t="s">
        <v>206</v>
      </c>
      <c r="K47" s="242"/>
      <c r="N47" s="299"/>
      <c r="O47" s="299"/>
      <c r="P47" s="299"/>
      <c r="Q47" s="299"/>
      <c r="R47" s="299"/>
      <c r="S47" s="299"/>
      <c r="T47" s="299"/>
      <c r="U47" s="299"/>
    </row>
    <row r="48" spans="1:21" s="243" customFormat="1" ht="30.75" customHeight="1">
      <c r="A48" s="238" t="s">
        <v>250</v>
      </c>
      <c r="B48" s="244">
        <v>1070</v>
      </c>
      <c r="C48" s="364">
        <f>SUM(C49:C51)</f>
        <v>6415.3</v>
      </c>
      <c r="D48" s="364">
        <f>SUM(D49:D51)</f>
        <v>8600.7999999999993</v>
      </c>
      <c r="E48" s="364">
        <f>SUM(E49:E51)</f>
        <v>7930</v>
      </c>
      <c r="F48" s="309">
        <f t="shared" si="0"/>
        <v>14604.2</v>
      </c>
      <c r="G48" s="309">
        <f>SUM(G49:G51)</f>
        <v>3434</v>
      </c>
      <c r="H48" s="309">
        <f>SUM(H49:H51)</f>
        <v>3651</v>
      </c>
      <c r="I48" s="309">
        <f>SUM(I49:I51)</f>
        <v>3651</v>
      </c>
      <c r="J48" s="309">
        <f>SUM(J49:J51)</f>
        <v>3868.2</v>
      </c>
      <c r="K48" s="240"/>
      <c r="N48" s="299"/>
      <c r="O48" s="299"/>
      <c r="P48" s="299"/>
      <c r="Q48" s="299"/>
      <c r="R48" s="299"/>
      <c r="S48" s="299"/>
      <c r="T48" s="299"/>
      <c r="U48" s="299"/>
    </row>
    <row r="49" spans="1:21" s="243" customFormat="1" ht="30.75" customHeight="1">
      <c r="A49" s="241" t="s">
        <v>153</v>
      </c>
      <c r="B49" s="220">
        <v>1071</v>
      </c>
      <c r="C49" s="297">
        <v>0</v>
      </c>
      <c r="D49" s="289">
        <v>0</v>
      </c>
      <c r="E49" s="289">
        <v>0</v>
      </c>
      <c r="F49" s="289">
        <f t="shared" si="0"/>
        <v>0</v>
      </c>
      <c r="G49" s="289">
        <v>0</v>
      </c>
      <c r="H49" s="289">
        <v>0</v>
      </c>
      <c r="I49" s="289">
        <v>0</v>
      </c>
      <c r="J49" s="289">
        <v>0</v>
      </c>
      <c r="K49" s="242"/>
      <c r="N49" s="299"/>
      <c r="O49" s="299"/>
      <c r="P49" s="299"/>
      <c r="Q49" s="299"/>
      <c r="R49" s="299"/>
      <c r="S49" s="299"/>
      <c r="T49" s="299"/>
      <c r="U49" s="299"/>
    </row>
    <row r="50" spans="1:21" s="243" customFormat="1" ht="30.75" customHeight="1">
      <c r="A50" s="241" t="s">
        <v>251</v>
      </c>
      <c r="B50" s="220">
        <v>1072</v>
      </c>
      <c r="C50" s="297">
        <v>0</v>
      </c>
      <c r="D50" s="289">
        <v>0</v>
      </c>
      <c r="E50" s="289">
        <v>0</v>
      </c>
      <c r="F50" s="289">
        <f t="shared" si="0"/>
        <v>0</v>
      </c>
      <c r="G50" s="289">
        <v>0</v>
      </c>
      <c r="H50" s="289">
        <v>0</v>
      </c>
      <c r="I50" s="289">
        <v>0</v>
      </c>
      <c r="J50" s="289">
        <v>0</v>
      </c>
      <c r="K50" s="242"/>
      <c r="N50" s="299"/>
      <c r="O50" s="299"/>
      <c r="P50" s="299"/>
      <c r="Q50" s="299"/>
      <c r="R50" s="299"/>
      <c r="S50" s="299"/>
      <c r="T50" s="299"/>
      <c r="U50" s="299"/>
    </row>
    <row r="51" spans="1:21" s="243" customFormat="1" ht="30.75" customHeight="1">
      <c r="A51" s="241" t="s">
        <v>457</v>
      </c>
      <c r="B51" s="220">
        <v>1073</v>
      </c>
      <c r="C51" s="297">
        <v>6415.3</v>
      </c>
      <c r="D51" s="289">
        <v>8600.7999999999993</v>
      </c>
      <c r="E51" s="289">
        <v>7930</v>
      </c>
      <c r="F51" s="278">
        <f t="shared" si="0"/>
        <v>14604.2</v>
      </c>
      <c r="G51" s="278">
        <v>3434</v>
      </c>
      <c r="H51" s="278">
        <v>3651</v>
      </c>
      <c r="I51" s="278">
        <v>3651</v>
      </c>
      <c r="J51" s="278">
        <v>3868.2</v>
      </c>
      <c r="K51" s="242"/>
      <c r="N51" s="299"/>
      <c r="O51" s="299"/>
      <c r="P51" s="299"/>
      <c r="Q51" s="299"/>
      <c r="R51" s="299"/>
      <c r="S51" s="299"/>
      <c r="T51" s="299"/>
      <c r="U51" s="299"/>
    </row>
    <row r="52" spans="1:21" s="243" customFormat="1" ht="30.75" customHeight="1">
      <c r="A52" s="238" t="s">
        <v>72</v>
      </c>
      <c r="B52" s="244">
        <v>1080</v>
      </c>
      <c r="C52" s="364">
        <f>SUM(C53:C58)</f>
        <v>0</v>
      </c>
      <c r="D52" s="364">
        <f>SUM(D53:D58)</f>
        <v>0</v>
      </c>
      <c r="E52" s="364">
        <f>SUM(E53:E58)</f>
        <v>0</v>
      </c>
      <c r="F52" s="309">
        <f t="shared" si="0"/>
        <v>0</v>
      </c>
      <c r="G52" s="309">
        <f>SUM(G53:G58)</f>
        <v>0</v>
      </c>
      <c r="H52" s="309">
        <f>SUM(H53:H58)</f>
        <v>0</v>
      </c>
      <c r="I52" s="309">
        <f>SUM(I53:I58)</f>
        <v>0</v>
      </c>
      <c r="J52" s="309">
        <f>SUM(J53:J58)</f>
        <v>0</v>
      </c>
      <c r="K52" s="240"/>
      <c r="N52" s="299"/>
      <c r="O52" s="299"/>
      <c r="P52" s="299"/>
      <c r="Q52" s="299"/>
      <c r="R52" s="299"/>
      <c r="S52" s="299"/>
      <c r="T52" s="299"/>
      <c r="U52" s="299"/>
    </row>
    <row r="53" spans="1:21" s="243" customFormat="1" ht="30.75" customHeight="1">
      <c r="A53" s="241" t="s">
        <v>153</v>
      </c>
      <c r="B53" s="220">
        <v>1081</v>
      </c>
      <c r="C53" s="297">
        <v>0</v>
      </c>
      <c r="D53" s="289">
        <v>0</v>
      </c>
      <c r="E53" s="289">
        <v>0</v>
      </c>
      <c r="F53" s="289">
        <f t="shared" si="0"/>
        <v>0</v>
      </c>
      <c r="G53" s="289">
        <v>0</v>
      </c>
      <c r="H53" s="289">
        <v>0</v>
      </c>
      <c r="I53" s="289">
        <v>0</v>
      </c>
      <c r="J53" s="289">
        <v>0</v>
      </c>
      <c r="K53" s="242"/>
      <c r="N53" s="299"/>
      <c r="O53" s="299"/>
      <c r="P53" s="299"/>
      <c r="Q53" s="299"/>
      <c r="R53" s="299"/>
      <c r="S53" s="299"/>
      <c r="T53" s="299"/>
      <c r="U53" s="299"/>
    </row>
    <row r="54" spans="1:21" s="243" customFormat="1" ht="30.75" customHeight="1">
      <c r="A54" s="241" t="s">
        <v>252</v>
      </c>
      <c r="B54" s="220">
        <v>1082</v>
      </c>
      <c r="C54" s="297">
        <v>0</v>
      </c>
      <c r="D54" s="289">
        <v>0</v>
      </c>
      <c r="E54" s="289">
        <v>0</v>
      </c>
      <c r="F54" s="289">
        <f t="shared" si="0"/>
        <v>0</v>
      </c>
      <c r="G54" s="289">
        <v>0</v>
      </c>
      <c r="H54" s="289">
        <v>0</v>
      </c>
      <c r="I54" s="289">
        <v>0</v>
      </c>
      <c r="J54" s="289">
        <v>0</v>
      </c>
      <c r="K54" s="242"/>
      <c r="N54" s="299"/>
      <c r="O54" s="299"/>
      <c r="P54" s="299"/>
      <c r="Q54" s="299"/>
      <c r="R54" s="299"/>
      <c r="S54" s="299"/>
      <c r="T54" s="299"/>
      <c r="U54" s="299"/>
    </row>
    <row r="55" spans="1:21" s="243" customFormat="1" ht="30.75" customHeight="1">
      <c r="A55" s="241" t="s">
        <v>61</v>
      </c>
      <c r="B55" s="220">
        <v>1083</v>
      </c>
      <c r="C55" s="297" t="s">
        <v>206</v>
      </c>
      <c r="D55" s="289" t="s">
        <v>206</v>
      </c>
      <c r="E55" s="289" t="s">
        <v>206</v>
      </c>
      <c r="F55" s="289">
        <f t="shared" si="0"/>
        <v>0</v>
      </c>
      <c r="G55" s="289" t="s">
        <v>206</v>
      </c>
      <c r="H55" s="289" t="s">
        <v>206</v>
      </c>
      <c r="I55" s="289" t="s">
        <v>206</v>
      </c>
      <c r="J55" s="289" t="s">
        <v>206</v>
      </c>
      <c r="K55" s="242"/>
      <c r="N55" s="299"/>
      <c r="O55" s="299"/>
      <c r="P55" s="299"/>
      <c r="Q55" s="299"/>
      <c r="R55" s="299"/>
      <c r="S55" s="299"/>
      <c r="T55" s="299"/>
      <c r="U55" s="299"/>
    </row>
    <row r="56" spans="1:21" s="243" customFormat="1" ht="30.75" customHeight="1">
      <c r="A56" s="241" t="s">
        <v>45</v>
      </c>
      <c r="B56" s="220">
        <v>1084</v>
      </c>
      <c r="C56" s="297" t="s">
        <v>206</v>
      </c>
      <c r="D56" s="289" t="s">
        <v>206</v>
      </c>
      <c r="E56" s="289" t="s">
        <v>206</v>
      </c>
      <c r="F56" s="289">
        <f t="shared" si="0"/>
        <v>0</v>
      </c>
      <c r="G56" s="289" t="s">
        <v>206</v>
      </c>
      <c r="H56" s="289" t="s">
        <v>206</v>
      </c>
      <c r="I56" s="289" t="s">
        <v>206</v>
      </c>
      <c r="J56" s="289" t="s">
        <v>206</v>
      </c>
      <c r="K56" s="242"/>
      <c r="N56" s="299"/>
      <c r="O56" s="299"/>
      <c r="P56" s="299"/>
      <c r="Q56" s="299"/>
      <c r="R56" s="299"/>
      <c r="S56" s="299"/>
      <c r="T56" s="299"/>
      <c r="U56" s="299"/>
    </row>
    <row r="57" spans="1:21" s="243" customFormat="1" ht="30.75" customHeight="1">
      <c r="A57" s="241" t="s">
        <v>53</v>
      </c>
      <c r="B57" s="220">
        <v>1085</v>
      </c>
      <c r="C57" s="297" t="s">
        <v>206</v>
      </c>
      <c r="D57" s="289" t="s">
        <v>206</v>
      </c>
      <c r="E57" s="289" t="s">
        <v>206</v>
      </c>
      <c r="F57" s="289">
        <f t="shared" si="0"/>
        <v>0</v>
      </c>
      <c r="G57" s="289" t="s">
        <v>206</v>
      </c>
      <c r="H57" s="289" t="s">
        <v>206</v>
      </c>
      <c r="I57" s="289" t="s">
        <v>206</v>
      </c>
      <c r="J57" s="289" t="s">
        <v>206</v>
      </c>
      <c r="K57" s="242"/>
      <c r="N57" s="299"/>
      <c r="O57" s="299"/>
      <c r="P57" s="299"/>
      <c r="Q57" s="299"/>
      <c r="R57" s="299"/>
      <c r="S57" s="299"/>
      <c r="T57" s="299"/>
      <c r="U57" s="299"/>
    </row>
    <row r="58" spans="1:21" s="243" customFormat="1" ht="30.75" customHeight="1">
      <c r="A58" s="241" t="s">
        <v>166</v>
      </c>
      <c r="B58" s="220">
        <v>1086</v>
      </c>
      <c r="C58" s="297" t="s">
        <v>206</v>
      </c>
      <c r="D58" s="289" t="s">
        <v>206</v>
      </c>
      <c r="E58" s="289" t="s">
        <v>206</v>
      </c>
      <c r="F58" s="289">
        <f t="shared" si="0"/>
        <v>0</v>
      </c>
      <c r="G58" s="289" t="s">
        <v>206</v>
      </c>
      <c r="H58" s="289" t="s">
        <v>206</v>
      </c>
      <c r="I58" s="289" t="s">
        <v>206</v>
      </c>
      <c r="J58" s="289" t="s">
        <v>206</v>
      </c>
      <c r="K58" s="242"/>
      <c r="N58" s="299"/>
      <c r="O58" s="299"/>
      <c r="P58" s="299"/>
      <c r="Q58" s="299"/>
      <c r="R58" s="299"/>
      <c r="S58" s="299"/>
      <c r="T58" s="299"/>
      <c r="U58" s="299"/>
    </row>
    <row r="59" spans="1:21" s="223" customFormat="1" ht="29.25" customHeight="1">
      <c r="A59" s="238" t="s">
        <v>4</v>
      </c>
      <c r="B59" s="239">
        <v>1100</v>
      </c>
      <c r="C59" s="365">
        <f>ROUND(SUM(C18,C19,C40,C48,C52),1)</f>
        <v>-104.4</v>
      </c>
      <c r="D59" s="365">
        <f t="shared" ref="D59:J59" si="1">ROUND(SUM(D18,D19,D40,D48,D52),1)</f>
        <v>-150</v>
      </c>
      <c r="E59" s="365">
        <f t="shared" si="1"/>
        <v>-90.4</v>
      </c>
      <c r="F59" s="366">
        <f t="shared" si="0"/>
        <v>-120</v>
      </c>
      <c r="G59" s="366">
        <f t="shared" si="1"/>
        <v>-30</v>
      </c>
      <c r="H59" s="366">
        <f t="shared" si="1"/>
        <v>-30</v>
      </c>
      <c r="I59" s="366">
        <f t="shared" si="1"/>
        <v>-30</v>
      </c>
      <c r="J59" s="366">
        <f t="shared" si="1"/>
        <v>-30</v>
      </c>
      <c r="K59" s="240"/>
      <c r="N59" s="299"/>
      <c r="O59" s="299"/>
      <c r="P59" s="299"/>
      <c r="Q59" s="299"/>
      <c r="R59" s="299"/>
      <c r="S59" s="299"/>
      <c r="T59" s="299"/>
      <c r="U59" s="299"/>
    </row>
    <row r="60" spans="1:21" s="243" customFormat="1" ht="30.75" customHeight="1">
      <c r="A60" s="241" t="s">
        <v>90</v>
      </c>
      <c r="B60" s="220">
        <v>1110</v>
      </c>
      <c r="C60" s="297"/>
      <c r="D60" s="289"/>
      <c r="E60" s="289"/>
      <c r="F60" s="289">
        <f t="shared" si="0"/>
        <v>0</v>
      </c>
      <c r="G60" s="289"/>
      <c r="H60" s="289"/>
      <c r="I60" s="289"/>
      <c r="J60" s="289"/>
      <c r="K60" s="242"/>
      <c r="N60" s="299"/>
      <c r="O60" s="299"/>
      <c r="P60" s="299"/>
      <c r="Q60" s="299"/>
      <c r="R60" s="299"/>
      <c r="S60" s="299"/>
      <c r="T60" s="299"/>
      <c r="U60" s="299"/>
    </row>
    <row r="61" spans="1:21" s="243" customFormat="1" ht="30.75" customHeight="1">
      <c r="A61" s="241" t="s">
        <v>94</v>
      </c>
      <c r="B61" s="220">
        <v>1120</v>
      </c>
      <c r="C61" s="297" t="s">
        <v>206</v>
      </c>
      <c r="D61" s="289" t="s">
        <v>206</v>
      </c>
      <c r="E61" s="289" t="s">
        <v>206</v>
      </c>
      <c r="F61" s="289">
        <f t="shared" si="0"/>
        <v>0</v>
      </c>
      <c r="G61" s="289" t="s">
        <v>206</v>
      </c>
      <c r="H61" s="289" t="s">
        <v>206</v>
      </c>
      <c r="I61" s="289" t="s">
        <v>206</v>
      </c>
      <c r="J61" s="289" t="s">
        <v>206</v>
      </c>
      <c r="K61" s="242"/>
      <c r="N61" s="299"/>
      <c r="O61" s="299"/>
      <c r="P61" s="299"/>
      <c r="Q61" s="299"/>
      <c r="R61" s="299"/>
      <c r="S61" s="299"/>
      <c r="T61" s="299"/>
      <c r="U61" s="299"/>
    </row>
    <row r="62" spans="1:21" s="243" customFormat="1" ht="30.75" customHeight="1">
      <c r="A62" s="238" t="s">
        <v>91</v>
      </c>
      <c r="B62" s="244">
        <v>1130</v>
      </c>
      <c r="C62" s="365"/>
      <c r="D62" s="292"/>
      <c r="E62" s="292"/>
      <c r="F62" s="292">
        <f t="shared" si="0"/>
        <v>0</v>
      </c>
      <c r="G62" s="292"/>
      <c r="H62" s="292"/>
      <c r="I62" s="292"/>
      <c r="J62" s="292"/>
      <c r="K62" s="240"/>
      <c r="N62" s="299"/>
      <c r="O62" s="299"/>
      <c r="P62" s="299"/>
      <c r="Q62" s="299"/>
      <c r="R62" s="299"/>
      <c r="S62" s="299"/>
      <c r="T62" s="299"/>
      <c r="U62" s="299"/>
    </row>
    <row r="63" spans="1:21" s="243" customFormat="1" ht="30.75" customHeight="1">
      <c r="A63" s="238" t="s">
        <v>93</v>
      </c>
      <c r="B63" s="244">
        <v>1140</v>
      </c>
      <c r="C63" s="364" t="s">
        <v>206</v>
      </c>
      <c r="D63" s="292" t="s">
        <v>206</v>
      </c>
      <c r="E63" s="292" t="s">
        <v>206</v>
      </c>
      <c r="F63" s="292">
        <f t="shared" si="0"/>
        <v>0</v>
      </c>
      <c r="G63" s="292" t="s">
        <v>206</v>
      </c>
      <c r="H63" s="292" t="s">
        <v>206</v>
      </c>
      <c r="I63" s="292" t="s">
        <v>206</v>
      </c>
      <c r="J63" s="292" t="s">
        <v>206</v>
      </c>
      <c r="K63" s="240"/>
      <c r="N63" s="299"/>
      <c r="O63" s="299"/>
      <c r="P63" s="299"/>
      <c r="Q63" s="299"/>
      <c r="R63" s="299"/>
      <c r="S63" s="299"/>
      <c r="T63" s="299"/>
      <c r="U63" s="299"/>
    </row>
    <row r="64" spans="1:21" s="243" customFormat="1" ht="30.75" customHeight="1">
      <c r="A64" s="238" t="s">
        <v>212</v>
      </c>
      <c r="B64" s="244">
        <v>1150</v>
      </c>
      <c r="C64" s="365">
        <f>SUM(C65:C66)</f>
        <v>99</v>
      </c>
      <c r="D64" s="365">
        <f>SUM(D65:D66)</f>
        <v>150</v>
      </c>
      <c r="E64" s="365">
        <f>SUM(E65:E66)</f>
        <v>88</v>
      </c>
      <c r="F64" s="366">
        <f t="shared" si="0"/>
        <v>120</v>
      </c>
      <c r="G64" s="366">
        <f>SUM(G65:G66)</f>
        <v>30</v>
      </c>
      <c r="H64" s="366">
        <f>SUM(H65:H66)</f>
        <v>30</v>
      </c>
      <c r="I64" s="366">
        <f>SUM(I65:I66)</f>
        <v>30</v>
      </c>
      <c r="J64" s="366">
        <f>SUM(J65:J66)</f>
        <v>30</v>
      </c>
      <c r="K64" s="240"/>
      <c r="N64" s="299"/>
      <c r="O64" s="299"/>
      <c r="P64" s="299"/>
      <c r="Q64" s="299"/>
      <c r="R64" s="299"/>
      <c r="S64" s="299"/>
      <c r="T64" s="299"/>
      <c r="U64" s="299"/>
    </row>
    <row r="65" spans="1:21" s="243" customFormat="1" ht="30.75" customHeight="1">
      <c r="A65" s="241" t="s">
        <v>153</v>
      </c>
      <c r="B65" s="220">
        <v>1151</v>
      </c>
      <c r="C65" s="297"/>
      <c r="D65" s="289"/>
      <c r="E65" s="289"/>
      <c r="F65" s="289">
        <f t="shared" si="0"/>
        <v>0</v>
      </c>
      <c r="G65" s="289"/>
      <c r="H65" s="289"/>
      <c r="I65" s="289"/>
      <c r="J65" s="289"/>
      <c r="K65" s="242"/>
      <c r="N65" s="299"/>
      <c r="O65" s="299"/>
      <c r="P65" s="299"/>
      <c r="Q65" s="299"/>
      <c r="R65" s="299"/>
      <c r="S65" s="299"/>
      <c r="T65" s="299"/>
      <c r="U65" s="299"/>
    </row>
    <row r="66" spans="1:21" s="243" customFormat="1" ht="30.75" customHeight="1">
      <c r="A66" s="290" t="s">
        <v>479</v>
      </c>
      <c r="B66" s="220">
        <v>1152</v>
      </c>
      <c r="C66" s="297">
        <v>99</v>
      </c>
      <c r="D66" s="289">
        <v>150</v>
      </c>
      <c r="E66" s="289">
        <v>88</v>
      </c>
      <c r="F66" s="289">
        <f t="shared" si="0"/>
        <v>120</v>
      </c>
      <c r="G66" s="289">
        <v>30</v>
      </c>
      <c r="H66" s="289">
        <v>30</v>
      </c>
      <c r="I66" s="289">
        <v>30</v>
      </c>
      <c r="J66" s="289">
        <v>30</v>
      </c>
      <c r="K66" s="242"/>
      <c r="N66" s="299"/>
      <c r="O66" s="299"/>
      <c r="P66" s="299"/>
      <c r="Q66" s="299"/>
      <c r="R66" s="299"/>
      <c r="S66" s="299"/>
      <c r="T66" s="299"/>
      <c r="U66" s="299"/>
    </row>
    <row r="67" spans="1:21" s="243" customFormat="1" ht="30.75" customHeight="1">
      <c r="A67" s="238" t="s">
        <v>253</v>
      </c>
      <c r="B67" s="244">
        <v>1160</v>
      </c>
      <c r="C67" s="365">
        <f>SUM(C68:C69)</f>
        <v>0</v>
      </c>
      <c r="D67" s="365">
        <f>SUM(D68:D69)</f>
        <v>0</v>
      </c>
      <c r="E67" s="365">
        <f>SUM(E68:E69)</f>
        <v>0</v>
      </c>
      <c r="F67" s="366">
        <f t="shared" si="0"/>
        <v>0</v>
      </c>
      <c r="G67" s="366">
        <f>SUM(G68:G69)</f>
        <v>0</v>
      </c>
      <c r="H67" s="366">
        <f>SUM(H68:H69)</f>
        <v>0</v>
      </c>
      <c r="I67" s="366">
        <f>SUM(I68:I69)</f>
        <v>0</v>
      </c>
      <c r="J67" s="366">
        <f>SUM(J68:J69)</f>
        <v>0</v>
      </c>
      <c r="K67" s="240"/>
      <c r="N67" s="299"/>
      <c r="O67" s="299"/>
      <c r="P67" s="299"/>
      <c r="Q67" s="299"/>
      <c r="R67" s="299"/>
      <c r="S67" s="299"/>
      <c r="T67" s="299"/>
      <c r="U67" s="299"/>
    </row>
    <row r="68" spans="1:21" s="243" customFormat="1" ht="30.75" customHeight="1">
      <c r="A68" s="241" t="s">
        <v>153</v>
      </c>
      <c r="B68" s="220">
        <v>1161</v>
      </c>
      <c r="C68" s="297" t="s">
        <v>206</v>
      </c>
      <c r="D68" s="289" t="s">
        <v>206</v>
      </c>
      <c r="E68" s="289" t="s">
        <v>206</v>
      </c>
      <c r="F68" s="289">
        <f t="shared" si="0"/>
        <v>0</v>
      </c>
      <c r="G68" s="289" t="s">
        <v>206</v>
      </c>
      <c r="H68" s="289" t="s">
        <v>206</v>
      </c>
      <c r="I68" s="289" t="s">
        <v>206</v>
      </c>
      <c r="J68" s="289" t="s">
        <v>206</v>
      </c>
      <c r="K68" s="242"/>
      <c r="N68" s="299"/>
      <c r="O68" s="299"/>
      <c r="P68" s="299"/>
      <c r="Q68" s="299"/>
      <c r="R68" s="299"/>
      <c r="S68" s="299"/>
      <c r="T68" s="299"/>
      <c r="U68" s="299"/>
    </row>
    <row r="69" spans="1:21" s="243" customFormat="1" ht="30.75" customHeight="1">
      <c r="A69" s="241" t="s">
        <v>99</v>
      </c>
      <c r="B69" s="220">
        <v>1162</v>
      </c>
      <c r="C69" s="297" t="s">
        <v>206</v>
      </c>
      <c r="D69" s="289" t="s">
        <v>206</v>
      </c>
      <c r="E69" s="289" t="s">
        <v>206</v>
      </c>
      <c r="F69" s="289">
        <f t="shared" si="0"/>
        <v>0</v>
      </c>
      <c r="G69" s="289" t="s">
        <v>206</v>
      </c>
      <c r="H69" s="289" t="s">
        <v>206</v>
      </c>
      <c r="I69" s="289" t="s">
        <v>206</v>
      </c>
      <c r="J69" s="289" t="s">
        <v>206</v>
      </c>
      <c r="K69" s="242"/>
      <c r="N69" s="299"/>
      <c r="O69" s="299"/>
      <c r="P69" s="299"/>
      <c r="Q69" s="299"/>
      <c r="R69" s="299"/>
      <c r="S69" s="299"/>
      <c r="T69" s="299"/>
      <c r="U69" s="299"/>
    </row>
    <row r="70" spans="1:21" s="223" customFormat="1" ht="29.25" customHeight="1">
      <c r="A70" s="238" t="s">
        <v>80</v>
      </c>
      <c r="B70" s="239">
        <v>1170</v>
      </c>
      <c r="C70" s="364">
        <f>SUM(C59,C60,C61,C62,C63,C64,C67)</f>
        <v>-5.4000000000000057</v>
      </c>
      <c r="D70" s="364">
        <f t="shared" ref="D70:J70" si="2">SUM(D59,D60,D61,D62,D63,D64,D67)</f>
        <v>0</v>
      </c>
      <c r="E70" s="364">
        <f t="shared" si="2"/>
        <v>-2.4000000000000057</v>
      </c>
      <c r="F70" s="309">
        <f t="shared" si="0"/>
        <v>0</v>
      </c>
      <c r="G70" s="309">
        <f t="shared" si="2"/>
        <v>0</v>
      </c>
      <c r="H70" s="309">
        <f t="shared" si="2"/>
        <v>0</v>
      </c>
      <c r="I70" s="309">
        <f t="shared" si="2"/>
        <v>0</v>
      </c>
      <c r="J70" s="309">
        <f t="shared" si="2"/>
        <v>0</v>
      </c>
      <c r="K70" s="240"/>
      <c r="L70" s="352"/>
      <c r="N70" s="299"/>
      <c r="O70" s="299"/>
      <c r="P70" s="299"/>
      <c r="Q70" s="299"/>
      <c r="R70" s="299"/>
      <c r="S70" s="299"/>
      <c r="T70" s="299"/>
      <c r="U70" s="299"/>
    </row>
    <row r="71" spans="1:21" s="243" customFormat="1" ht="30.75" customHeight="1">
      <c r="A71" s="241" t="s">
        <v>215</v>
      </c>
      <c r="B71" s="220">
        <v>1180</v>
      </c>
      <c r="C71" s="297" t="s">
        <v>206</v>
      </c>
      <c r="D71" s="289" t="s">
        <v>206</v>
      </c>
      <c r="E71" s="289" t="s">
        <v>206</v>
      </c>
      <c r="F71" s="289">
        <f t="shared" si="0"/>
        <v>0</v>
      </c>
      <c r="G71" s="289" t="s">
        <v>206</v>
      </c>
      <c r="H71" s="289" t="s">
        <v>206</v>
      </c>
      <c r="I71" s="289" t="s">
        <v>206</v>
      </c>
      <c r="J71" s="289" t="s">
        <v>206</v>
      </c>
      <c r="K71" s="242"/>
      <c r="N71" s="299"/>
      <c r="O71" s="299"/>
      <c r="P71" s="299"/>
      <c r="Q71" s="299"/>
      <c r="R71" s="299"/>
      <c r="S71" s="299"/>
      <c r="T71" s="299"/>
      <c r="U71" s="299"/>
    </row>
    <row r="72" spans="1:21" s="243" customFormat="1" ht="30.75" customHeight="1">
      <c r="A72" s="241" t="s">
        <v>216</v>
      </c>
      <c r="B72" s="220">
        <v>1181</v>
      </c>
      <c r="C72" s="297"/>
      <c r="D72" s="289"/>
      <c r="E72" s="289"/>
      <c r="F72" s="289">
        <f t="shared" si="0"/>
        <v>0</v>
      </c>
      <c r="G72" s="289"/>
      <c r="H72" s="289"/>
      <c r="I72" s="289"/>
      <c r="J72" s="289"/>
      <c r="K72" s="242"/>
      <c r="N72" s="299"/>
      <c r="O72" s="299"/>
      <c r="P72" s="299"/>
      <c r="Q72" s="299"/>
      <c r="R72" s="299"/>
      <c r="S72" s="299"/>
      <c r="T72" s="299"/>
      <c r="U72" s="299"/>
    </row>
    <row r="73" spans="1:21" s="243" customFormat="1" ht="30.75" customHeight="1">
      <c r="A73" s="241" t="s">
        <v>217</v>
      </c>
      <c r="B73" s="220">
        <v>1190</v>
      </c>
      <c r="C73" s="297"/>
      <c r="D73" s="289"/>
      <c r="E73" s="289"/>
      <c r="F73" s="289">
        <f t="shared" ref="F73:F95" si="3">SUM(G73:J73)</f>
        <v>0</v>
      </c>
      <c r="G73" s="289"/>
      <c r="H73" s="289"/>
      <c r="I73" s="289"/>
      <c r="J73" s="289"/>
      <c r="K73" s="242"/>
      <c r="N73" s="299"/>
      <c r="O73" s="299"/>
      <c r="P73" s="299"/>
      <c r="Q73" s="299"/>
      <c r="R73" s="299"/>
      <c r="S73" s="299"/>
      <c r="T73" s="299"/>
      <c r="U73" s="299"/>
    </row>
    <row r="74" spans="1:21" s="243" customFormat="1" ht="30.75" customHeight="1">
      <c r="A74" s="241" t="s">
        <v>218</v>
      </c>
      <c r="B74" s="220">
        <v>1191</v>
      </c>
      <c r="C74" s="297" t="s">
        <v>206</v>
      </c>
      <c r="D74" s="289" t="s">
        <v>206</v>
      </c>
      <c r="E74" s="289" t="s">
        <v>206</v>
      </c>
      <c r="F74" s="289">
        <f t="shared" si="3"/>
        <v>0</v>
      </c>
      <c r="G74" s="289" t="s">
        <v>206</v>
      </c>
      <c r="H74" s="289" t="s">
        <v>206</v>
      </c>
      <c r="I74" s="289" t="s">
        <v>206</v>
      </c>
      <c r="J74" s="289" t="s">
        <v>206</v>
      </c>
      <c r="K74" s="242"/>
      <c r="N74" s="299"/>
      <c r="O74" s="299"/>
      <c r="P74" s="299"/>
      <c r="Q74" s="299"/>
      <c r="R74" s="299"/>
      <c r="S74" s="299"/>
      <c r="T74" s="299"/>
      <c r="U74" s="299"/>
    </row>
    <row r="75" spans="1:21" s="243" customFormat="1" ht="30.75" customHeight="1">
      <c r="A75" s="238" t="s">
        <v>299</v>
      </c>
      <c r="B75" s="244">
        <v>1200</v>
      </c>
      <c r="C75" s="364">
        <f>SUM(C70,C71,C72,C73,C74)</f>
        <v>-5.4000000000000057</v>
      </c>
      <c r="D75" s="364">
        <f>SUM(D70,D71,D72,D73,D74)</f>
        <v>0</v>
      </c>
      <c r="E75" s="364">
        <f>SUM(E70,E71,E72,E73,E74)</f>
        <v>-2.4000000000000057</v>
      </c>
      <c r="F75" s="309">
        <f t="shared" si="3"/>
        <v>0</v>
      </c>
      <c r="G75" s="309">
        <f>SUM(G70,G71,G72,G73,G74)</f>
        <v>0</v>
      </c>
      <c r="H75" s="309">
        <f>SUM(H70,H71,H72,H73,H74)</f>
        <v>0</v>
      </c>
      <c r="I75" s="309">
        <f>SUM(I70,I71,I72,I73,I74)</f>
        <v>0</v>
      </c>
      <c r="J75" s="309">
        <f>SUM(J70,J71,J72,J73,J74)</f>
        <v>0</v>
      </c>
      <c r="K75" s="240"/>
      <c r="N75" s="299"/>
      <c r="O75" s="299"/>
      <c r="P75" s="299"/>
      <c r="Q75" s="299"/>
      <c r="R75" s="299"/>
      <c r="S75" s="299"/>
      <c r="T75" s="299"/>
      <c r="U75" s="299"/>
    </row>
    <row r="76" spans="1:21" s="243" customFormat="1" ht="30.75" customHeight="1">
      <c r="A76" s="241" t="s">
        <v>23</v>
      </c>
      <c r="B76" s="220">
        <v>1201</v>
      </c>
      <c r="C76" s="297"/>
      <c r="D76" s="289"/>
      <c r="E76" s="289"/>
      <c r="F76" s="289">
        <f t="shared" si="3"/>
        <v>0</v>
      </c>
      <c r="G76" s="289"/>
      <c r="H76" s="289"/>
      <c r="I76" s="289"/>
      <c r="J76" s="289"/>
      <c r="K76" s="242"/>
      <c r="N76" s="299"/>
      <c r="O76" s="299"/>
      <c r="P76" s="299"/>
      <c r="Q76" s="299"/>
      <c r="R76" s="299"/>
      <c r="S76" s="299"/>
      <c r="T76" s="299"/>
      <c r="U76" s="299"/>
    </row>
    <row r="77" spans="1:21" s="243" customFormat="1" ht="30.75" customHeight="1">
      <c r="A77" s="241" t="s">
        <v>24</v>
      </c>
      <c r="B77" s="220">
        <v>1202</v>
      </c>
      <c r="C77" s="297" t="s">
        <v>206</v>
      </c>
      <c r="D77" s="289" t="s">
        <v>206</v>
      </c>
      <c r="E77" s="289" t="s">
        <v>206</v>
      </c>
      <c r="F77" s="289">
        <f t="shared" si="3"/>
        <v>0</v>
      </c>
      <c r="G77" s="289"/>
      <c r="H77" s="289"/>
      <c r="I77" s="289"/>
      <c r="J77" s="289"/>
      <c r="K77" s="242"/>
      <c r="N77" s="299"/>
      <c r="O77" s="299"/>
      <c r="P77" s="299"/>
      <c r="Q77" s="299"/>
      <c r="R77" s="299"/>
      <c r="S77" s="299"/>
      <c r="T77" s="299"/>
      <c r="U77" s="299"/>
    </row>
    <row r="78" spans="1:21" s="243" customFormat="1" ht="30.75" customHeight="1">
      <c r="A78" s="238" t="s">
        <v>18</v>
      </c>
      <c r="B78" s="244">
        <v>1210</v>
      </c>
      <c r="C78" s="364">
        <f>SUM(C8,C48,C60,C62,C64,C72,C73)</f>
        <v>6809.3</v>
      </c>
      <c r="D78" s="364">
        <f>SUM(D8,D48,D60,D62,D64,D72,D73)</f>
        <v>9090.7999999999993</v>
      </c>
      <c r="E78" s="364">
        <f>SUM(E8,E48,E60,E62,E64,E72,E73)</f>
        <v>8369.4</v>
      </c>
      <c r="F78" s="292">
        <f t="shared" si="3"/>
        <v>15101.2</v>
      </c>
      <c r="G78" s="309">
        <f>SUM(G8,G48,G60,G62,G64,G72,G73)</f>
        <v>3558.2</v>
      </c>
      <c r="H78" s="309">
        <f>SUM(H8,H48,H60,H62,H64,H72,H73)</f>
        <v>3775.2</v>
      </c>
      <c r="I78" s="309">
        <f>SUM(I8,I48,I60,I62,I64,I72,I73)</f>
        <v>3775.3</v>
      </c>
      <c r="J78" s="309">
        <f>SUM(J8,J48,J60,J62,J64,J72,J73)</f>
        <v>3992.5</v>
      </c>
      <c r="K78" s="240"/>
      <c r="N78" s="299"/>
      <c r="O78" s="299"/>
      <c r="P78" s="299"/>
      <c r="Q78" s="299"/>
      <c r="R78" s="299"/>
      <c r="S78" s="299"/>
      <c r="T78" s="299"/>
      <c r="U78" s="299"/>
    </row>
    <row r="79" spans="1:21" s="243" customFormat="1" ht="30.75" customHeight="1">
      <c r="A79" s="238" t="s">
        <v>97</v>
      </c>
      <c r="B79" s="244">
        <v>1220</v>
      </c>
      <c r="C79" s="365">
        <f>SUM(C9,C19,C40,C52,C61,C63,C67,C71,C74)</f>
        <v>-6814.7000000000007</v>
      </c>
      <c r="D79" s="365">
        <f>SUM(D9,D19,D40,D52,D61,D63,D67,D71,D74)</f>
        <v>-9090.8000000000011</v>
      </c>
      <c r="E79" s="365">
        <f>SUM(E9,E19,E40,E52,E61,E63,E67,E71,E74)</f>
        <v>-8371.7999999999993</v>
      </c>
      <c r="F79" s="292">
        <f t="shared" si="3"/>
        <v>-15101.199999999999</v>
      </c>
      <c r="G79" s="366">
        <f>SUM(G9,G19,G40,G52,G61,G63,G67,G71,G74)</f>
        <v>-3558.2</v>
      </c>
      <c r="H79" s="366">
        <f>SUM(H9,H19,H40,H52,H61,H63,H67,H71,H74)</f>
        <v>-3775.2</v>
      </c>
      <c r="I79" s="366">
        <f>SUM(I9,I19,I40,I52,I61,I63,I67,I71,I74)</f>
        <v>-3775.2999999999997</v>
      </c>
      <c r="J79" s="366">
        <f>SUM(J9,J19,J40,J52,J61,J63,J67,J71,J74)</f>
        <v>-3992.4999999999995</v>
      </c>
      <c r="K79" s="240"/>
      <c r="N79" s="299"/>
      <c r="O79" s="299"/>
      <c r="P79" s="299"/>
      <c r="Q79" s="299"/>
      <c r="R79" s="299"/>
      <c r="S79" s="299"/>
      <c r="T79" s="299"/>
      <c r="U79" s="299"/>
    </row>
    <row r="80" spans="1:21" s="243" customFormat="1" ht="30.75" customHeight="1">
      <c r="A80" s="241" t="s">
        <v>167</v>
      </c>
      <c r="B80" s="220">
        <v>1230</v>
      </c>
      <c r="C80" s="297"/>
      <c r="D80" s="289"/>
      <c r="E80" s="289"/>
      <c r="F80" s="289">
        <f t="shared" si="3"/>
        <v>0</v>
      </c>
      <c r="G80" s="289"/>
      <c r="H80" s="289"/>
      <c r="I80" s="289"/>
      <c r="J80" s="289"/>
      <c r="K80" s="242"/>
      <c r="N80" s="299"/>
      <c r="O80" s="299"/>
      <c r="P80" s="299"/>
      <c r="Q80" s="299"/>
      <c r="R80" s="299"/>
      <c r="S80" s="299"/>
      <c r="T80" s="299"/>
      <c r="U80" s="299"/>
    </row>
    <row r="81" spans="1:21" s="243" customFormat="1" ht="30.75" customHeight="1">
      <c r="A81" s="238" t="s">
        <v>122</v>
      </c>
      <c r="B81" s="244"/>
      <c r="C81" s="365"/>
      <c r="D81" s="292"/>
      <c r="E81" s="292"/>
      <c r="F81" s="292">
        <f t="shared" si="3"/>
        <v>0</v>
      </c>
      <c r="G81" s="292"/>
      <c r="H81" s="292"/>
      <c r="I81" s="292"/>
      <c r="J81" s="292"/>
      <c r="K81" s="240"/>
      <c r="N81" s="299"/>
      <c r="O81" s="299"/>
      <c r="P81" s="299"/>
      <c r="Q81" s="299"/>
      <c r="R81" s="299"/>
      <c r="S81" s="299"/>
      <c r="T81" s="299"/>
      <c r="U81" s="299"/>
    </row>
    <row r="82" spans="1:21" s="243" customFormat="1" ht="30.75" customHeight="1">
      <c r="A82" s="241" t="s">
        <v>254</v>
      </c>
      <c r="B82" s="220">
        <v>1300</v>
      </c>
      <c r="C82" s="297">
        <f>C59</f>
        <v>-104.4</v>
      </c>
      <c r="D82" s="297">
        <f t="shared" ref="D82:J82" si="4">D59</f>
        <v>-150</v>
      </c>
      <c r="E82" s="297">
        <f t="shared" si="4"/>
        <v>-90.4</v>
      </c>
      <c r="F82" s="289">
        <f t="shared" si="3"/>
        <v>-120</v>
      </c>
      <c r="G82" s="297">
        <f t="shared" si="4"/>
        <v>-30</v>
      </c>
      <c r="H82" s="297">
        <f t="shared" si="4"/>
        <v>-30</v>
      </c>
      <c r="I82" s="297">
        <f t="shared" si="4"/>
        <v>-30</v>
      </c>
      <c r="J82" s="297">
        <f t="shared" si="4"/>
        <v>-30</v>
      </c>
      <c r="K82" s="242"/>
      <c r="N82" s="299"/>
      <c r="O82" s="299"/>
      <c r="P82" s="299"/>
      <c r="Q82" s="299"/>
      <c r="R82" s="299"/>
      <c r="S82" s="299"/>
      <c r="T82" s="299"/>
      <c r="U82" s="299"/>
    </row>
    <row r="83" spans="1:21" s="243" customFormat="1" ht="30.75" customHeight="1">
      <c r="A83" s="241" t="s">
        <v>279</v>
      </c>
      <c r="B83" s="220">
        <v>1301</v>
      </c>
      <c r="C83" s="297">
        <f>C93</f>
        <v>99</v>
      </c>
      <c r="D83" s="297">
        <f>D93</f>
        <v>150</v>
      </c>
      <c r="E83" s="297">
        <f>E93</f>
        <v>88</v>
      </c>
      <c r="F83" s="289">
        <f t="shared" si="3"/>
        <v>120</v>
      </c>
      <c r="G83" s="297">
        <f>G93</f>
        <v>30</v>
      </c>
      <c r="H83" s="297">
        <f>H93</f>
        <v>30</v>
      </c>
      <c r="I83" s="297">
        <f>I93</f>
        <v>30</v>
      </c>
      <c r="J83" s="297">
        <f>J93</f>
        <v>30</v>
      </c>
      <c r="K83" s="242"/>
      <c r="N83" s="299"/>
      <c r="O83" s="299"/>
      <c r="P83" s="299"/>
      <c r="Q83" s="299"/>
      <c r="R83" s="299"/>
      <c r="S83" s="299"/>
      <c r="T83" s="299"/>
      <c r="U83" s="299"/>
    </row>
    <row r="84" spans="1:21" s="243" customFormat="1" ht="30.75" customHeight="1">
      <c r="A84" s="241" t="s">
        <v>280</v>
      </c>
      <c r="B84" s="220">
        <v>1302</v>
      </c>
      <c r="C84" s="289">
        <f>C49</f>
        <v>0</v>
      </c>
      <c r="D84" s="289">
        <f>D49</f>
        <v>0</v>
      </c>
      <c r="E84" s="289">
        <f>E49</f>
        <v>0</v>
      </c>
      <c r="F84" s="289">
        <f t="shared" si="3"/>
        <v>0</v>
      </c>
      <c r="G84" s="289">
        <f>G49</f>
        <v>0</v>
      </c>
      <c r="H84" s="289">
        <f>H49</f>
        <v>0</v>
      </c>
      <c r="I84" s="289">
        <f>I49</f>
        <v>0</v>
      </c>
      <c r="J84" s="289">
        <f>J49</f>
        <v>0</v>
      </c>
      <c r="K84" s="242"/>
      <c r="N84" s="299"/>
      <c r="O84" s="299"/>
      <c r="P84" s="299"/>
      <c r="Q84" s="299"/>
      <c r="R84" s="299"/>
      <c r="S84" s="299"/>
      <c r="T84" s="299"/>
      <c r="U84" s="299"/>
    </row>
    <row r="85" spans="1:21" s="243" customFormat="1" ht="30.75" customHeight="1">
      <c r="A85" s="241" t="s">
        <v>281</v>
      </c>
      <c r="B85" s="220">
        <v>1303</v>
      </c>
      <c r="C85" s="289">
        <f>C53</f>
        <v>0</v>
      </c>
      <c r="D85" s="289">
        <f>D53</f>
        <v>0</v>
      </c>
      <c r="E85" s="289">
        <f>E53</f>
        <v>0</v>
      </c>
      <c r="F85" s="289">
        <f t="shared" si="3"/>
        <v>0</v>
      </c>
      <c r="G85" s="289">
        <f>G53</f>
        <v>0</v>
      </c>
      <c r="H85" s="289">
        <f>H53</f>
        <v>0</v>
      </c>
      <c r="I85" s="289">
        <f>I53</f>
        <v>0</v>
      </c>
      <c r="J85" s="289">
        <f>J53</f>
        <v>0</v>
      </c>
      <c r="K85" s="242"/>
      <c r="N85" s="299"/>
      <c r="O85" s="299"/>
      <c r="P85" s="299"/>
      <c r="Q85" s="299"/>
      <c r="R85" s="299"/>
      <c r="S85" s="299"/>
      <c r="T85" s="299"/>
      <c r="U85" s="299"/>
    </row>
    <row r="86" spans="1:21" s="243" customFormat="1" ht="30.75" customHeight="1">
      <c r="A86" s="241" t="s">
        <v>282</v>
      </c>
      <c r="B86" s="220">
        <v>1304</v>
      </c>
      <c r="C86" s="289">
        <f>C50</f>
        <v>0</v>
      </c>
      <c r="D86" s="289">
        <f>D50</f>
        <v>0</v>
      </c>
      <c r="E86" s="289">
        <f>E50</f>
        <v>0</v>
      </c>
      <c r="F86" s="289">
        <f t="shared" si="3"/>
        <v>0</v>
      </c>
      <c r="G86" s="289">
        <f>G50</f>
        <v>0</v>
      </c>
      <c r="H86" s="289">
        <f>H50</f>
        <v>0</v>
      </c>
      <c r="I86" s="289">
        <f>I50</f>
        <v>0</v>
      </c>
      <c r="J86" s="289">
        <f>J50</f>
        <v>0</v>
      </c>
      <c r="K86" s="242"/>
      <c r="N86" s="299"/>
      <c r="O86" s="299"/>
      <c r="P86" s="299"/>
      <c r="Q86" s="299"/>
      <c r="R86" s="299"/>
      <c r="S86" s="299"/>
      <c r="T86" s="299"/>
      <c r="U86" s="299"/>
    </row>
    <row r="87" spans="1:21" s="243" customFormat="1" ht="30.75" customHeight="1">
      <c r="A87" s="241" t="s">
        <v>283</v>
      </c>
      <c r="B87" s="220">
        <v>1305</v>
      </c>
      <c r="C87" s="289">
        <f>C54</f>
        <v>0</v>
      </c>
      <c r="D87" s="289">
        <f>D54</f>
        <v>0</v>
      </c>
      <c r="E87" s="289">
        <f>E54</f>
        <v>0</v>
      </c>
      <c r="F87" s="289">
        <f t="shared" si="3"/>
        <v>0</v>
      </c>
      <c r="G87" s="289">
        <f>G54</f>
        <v>0</v>
      </c>
      <c r="H87" s="289">
        <f>H54</f>
        <v>0</v>
      </c>
      <c r="I87" s="289">
        <f>I54</f>
        <v>0</v>
      </c>
      <c r="J87" s="289">
        <f>J54</f>
        <v>0</v>
      </c>
      <c r="K87" s="242"/>
      <c r="N87" s="299"/>
      <c r="O87" s="299"/>
      <c r="P87" s="299"/>
      <c r="Q87" s="299"/>
      <c r="R87" s="299"/>
      <c r="S87" s="299"/>
      <c r="T87" s="299"/>
      <c r="U87" s="299"/>
    </row>
    <row r="88" spans="1:21" s="243" customFormat="1" ht="30.75" customHeight="1">
      <c r="A88" s="238" t="s">
        <v>112</v>
      </c>
      <c r="B88" s="244">
        <v>1310</v>
      </c>
      <c r="C88" s="367">
        <f>C82+C83-C84-C85-C86-C87</f>
        <v>-5.4000000000000057</v>
      </c>
      <c r="D88" s="367">
        <f>D82+D83-D84-D85-D86-D87</f>
        <v>0</v>
      </c>
      <c r="E88" s="367">
        <f>E82+E83-E84-E85-E86-E87</f>
        <v>-2.4000000000000057</v>
      </c>
      <c r="F88" s="292">
        <f t="shared" si="3"/>
        <v>0</v>
      </c>
      <c r="G88" s="367">
        <f>G82+G83-G84-G85-G86-G87</f>
        <v>0</v>
      </c>
      <c r="H88" s="367">
        <f>H82+H83-H84-H85-H86-H87</f>
        <v>0</v>
      </c>
      <c r="I88" s="367">
        <f>I82+I83-I84-I85-I86-I87</f>
        <v>0</v>
      </c>
      <c r="J88" s="367">
        <f>J82+J83-J84-J85-J86-J87</f>
        <v>0</v>
      </c>
      <c r="K88" s="240"/>
      <c r="N88" s="299"/>
      <c r="O88" s="299"/>
      <c r="P88" s="299"/>
      <c r="Q88" s="299"/>
      <c r="R88" s="299"/>
      <c r="S88" s="299"/>
      <c r="T88" s="299"/>
      <c r="U88" s="299"/>
    </row>
    <row r="89" spans="1:21" s="243" customFormat="1" ht="30.75" customHeight="1">
      <c r="A89" s="238" t="s">
        <v>161</v>
      </c>
      <c r="B89" s="244"/>
      <c r="C89" s="297"/>
      <c r="D89" s="292"/>
      <c r="E89" s="292"/>
      <c r="F89" s="292">
        <f t="shared" si="3"/>
        <v>0</v>
      </c>
      <c r="G89" s="292"/>
      <c r="H89" s="292"/>
      <c r="I89" s="292"/>
      <c r="J89" s="292"/>
      <c r="K89" s="240"/>
      <c r="N89" s="299"/>
      <c r="O89" s="299"/>
      <c r="P89" s="299"/>
      <c r="Q89" s="299"/>
      <c r="R89" s="299"/>
      <c r="S89" s="299"/>
      <c r="T89" s="299"/>
      <c r="U89" s="299"/>
    </row>
    <row r="90" spans="1:21" s="243" customFormat="1" ht="30.75" customHeight="1">
      <c r="A90" s="241" t="s">
        <v>367</v>
      </c>
      <c r="B90" s="220">
        <v>1400</v>
      </c>
      <c r="C90" s="297">
        <v>320.2</v>
      </c>
      <c r="D90" s="289">
        <v>451.1</v>
      </c>
      <c r="E90" s="289">
        <f ca="1">-SUM(E10:E12)+SUM('Розшифровка до Формування'!E10,'Розшифровка до Формування'!E13)</f>
        <v>580.79999999999995</v>
      </c>
      <c r="F90" s="289">
        <f t="shared" si="3"/>
        <v>1043.5</v>
      </c>
      <c r="G90" s="289">
        <f ca="1">-SUM(G10:G12)+SUM('Розшифровка до Формування'!G10,'Розшифровка до Формування'!G13)</f>
        <v>78</v>
      </c>
      <c r="H90" s="289">
        <f ca="1">-SUM(H10:H12)+SUM('Розшифровка до Формування'!H10,'Розшифровка до Формування'!H13)</f>
        <v>249.3</v>
      </c>
      <c r="I90" s="289">
        <f ca="1">-SUM(I10:I12)+SUM('Розшифровка до Формування'!I10,'Розшифровка до Формування'!I13)</f>
        <v>249.5</v>
      </c>
      <c r="J90" s="289">
        <f ca="1">-SUM(J10:J12)+SUM('Розшифровка до Формування'!J10,'Розшифровка до Формування'!J13)</f>
        <v>466.7</v>
      </c>
      <c r="K90" s="242"/>
      <c r="N90" s="299"/>
      <c r="O90" s="299"/>
      <c r="P90" s="299"/>
      <c r="Q90" s="299"/>
      <c r="R90" s="299"/>
      <c r="S90" s="299"/>
      <c r="T90" s="299"/>
      <c r="U90" s="299"/>
    </row>
    <row r="91" spans="1:21" s="243" customFormat="1" ht="30.75" customHeight="1">
      <c r="A91" s="241" t="s">
        <v>5</v>
      </c>
      <c r="B91" s="220">
        <v>1410</v>
      </c>
      <c r="C91" s="289">
        <f>-SUM(C13,C25,C43)</f>
        <v>4985.5</v>
      </c>
      <c r="D91" s="289">
        <f>-SUM(D13,D25,D43)</f>
        <v>6367.1</v>
      </c>
      <c r="E91" s="289">
        <v>6158.3</v>
      </c>
      <c r="F91" s="289">
        <f t="shared" si="3"/>
        <v>11268</v>
      </c>
      <c r="G91" s="289">
        <f t="shared" ref="G91:J92" si="5">-SUM(G13,G25,G43)</f>
        <v>2817</v>
      </c>
      <c r="H91" s="289">
        <f t="shared" si="5"/>
        <v>2817</v>
      </c>
      <c r="I91" s="289">
        <f t="shared" si="5"/>
        <v>2817</v>
      </c>
      <c r="J91" s="289">
        <f t="shared" si="5"/>
        <v>2817</v>
      </c>
      <c r="K91" s="242"/>
      <c r="N91" s="299"/>
      <c r="O91" s="299"/>
      <c r="P91" s="299"/>
      <c r="Q91" s="299"/>
      <c r="R91" s="299"/>
      <c r="S91" s="299"/>
      <c r="T91" s="299"/>
      <c r="U91" s="299"/>
    </row>
    <row r="92" spans="1:21" s="243" customFormat="1" ht="30.75" customHeight="1">
      <c r="A92" s="241" t="s">
        <v>6</v>
      </c>
      <c r="B92" s="220">
        <v>1420</v>
      </c>
      <c r="C92" s="289">
        <f>-SUM(C14,C26,C44)</f>
        <v>1099.8</v>
      </c>
      <c r="D92" s="289">
        <f>-SUM(D14,D26,D44)</f>
        <v>1400.8000000000002</v>
      </c>
      <c r="E92" s="289">
        <v>1350.1</v>
      </c>
      <c r="F92" s="289">
        <f t="shared" si="3"/>
        <v>2478.9</v>
      </c>
      <c r="G92" s="289">
        <f t="shared" si="5"/>
        <v>619.70000000000005</v>
      </c>
      <c r="H92" s="289">
        <f t="shared" si="5"/>
        <v>619.80000000000007</v>
      </c>
      <c r="I92" s="289">
        <f t="shared" si="5"/>
        <v>619.70000000000005</v>
      </c>
      <c r="J92" s="289">
        <f t="shared" si="5"/>
        <v>619.70000000000005</v>
      </c>
      <c r="K92" s="242"/>
      <c r="N92" s="299"/>
      <c r="O92" s="299"/>
      <c r="P92" s="299"/>
      <c r="Q92" s="299"/>
      <c r="R92" s="299"/>
      <c r="S92" s="299"/>
      <c r="T92" s="299"/>
      <c r="U92" s="299"/>
    </row>
    <row r="93" spans="1:21" s="243" customFormat="1" ht="30.75" customHeight="1">
      <c r="A93" s="241" t="s">
        <v>7</v>
      </c>
      <c r="B93" s="220">
        <v>1430</v>
      </c>
      <c r="C93" s="297">
        <f>-SUM(C16,C27,C45)</f>
        <v>99</v>
      </c>
      <c r="D93" s="297">
        <f t="shared" ref="D93:J93" si="6">-SUM(D16,D27,D45)</f>
        <v>150</v>
      </c>
      <c r="E93" s="297">
        <f t="shared" si="6"/>
        <v>88</v>
      </c>
      <c r="F93" s="289">
        <f t="shared" si="3"/>
        <v>120</v>
      </c>
      <c r="G93" s="297">
        <f t="shared" si="6"/>
        <v>30</v>
      </c>
      <c r="H93" s="297">
        <f t="shared" si="6"/>
        <v>30</v>
      </c>
      <c r="I93" s="297">
        <f t="shared" si="6"/>
        <v>30</v>
      </c>
      <c r="J93" s="297">
        <f t="shared" si="6"/>
        <v>30</v>
      </c>
      <c r="K93" s="242"/>
      <c r="N93" s="299"/>
      <c r="O93" s="299"/>
      <c r="P93" s="299"/>
      <c r="Q93" s="299"/>
      <c r="R93" s="299"/>
      <c r="S93" s="299"/>
      <c r="T93" s="299"/>
      <c r="U93" s="299"/>
    </row>
    <row r="94" spans="1:21" s="243" customFormat="1" ht="30.75" customHeight="1">
      <c r="A94" s="241" t="s">
        <v>26</v>
      </c>
      <c r="B94" s="220">
        <v>1440</v>
      </c>
      <c r="C94" s="368">
        <v>310.2</v>
      </c>
      <c r="D94" s="289">
        <v>721.8</v>
      </c>
      <c r="E94" s="289">
        <f ca="1">-SUM(E15,E20:E24,E28:E37,E41:E42,E46)+SUM('Розшифровка до Формування'!E8:E9,'Розшифровка до Формування'!E11,'Розшифровка до Формування'!E14)</f>
        <v>194.6</v>
      </c>
      <c r="F94" s="289">
        <f t="shared" si="3"/>
        <v>190.79999999999998</v>
      </c>
      <c r="G94" s="289">
        <f ca="1">-SUM(G15,G20:G24,G28:G37,G41:G42,G46)+SUM('Розшифровка до Формування'!G8:G9,'Розшифровка до Формування'!G11,'Розшифровка до Формування'!G14)</f>
        <v>13.5</v>
      </c>
      <c r="H94" s="289">
        <f ca="1">-SUM(H15,H20:H24,H28:H37,H41:H42,H46)+SUM('Розшифровка до Формування'!H8:H9,'Розшифровка до Формування'!H11,'Розшифровка до Формування'!H14)</f>
        <v>59.1</v>
      </c>
      <c r="I94" s="289">
        <f ca="1">-SUM(I15,I20:I24,I28:I37,I41:I42,I46)+SUM('Розшифровка до Формування'!I8:I9,'Розшифровка до Формування'!I11,'Розшифровка до Формування'!I14)</f>
        <v>59.1</v>
      </c>
      <c r="J94" s="289">
        <f ca="1">-SUM(J15,J20:J24,J28:J37,J41:J42,J46)+SUM('Розшифровка до Формування'!J8:J9,'Розшифровка до Формування'!J11,'Розшифровка до Формування'!J14)</f>
        <v>59.1</v>
      </c>
      <c r="K94" s="242"/>
      <c r="N94" s="299"/>
      <c r="O94" s="299"/>
      <c r="P94" s="299"/>
      <c r="Q94" s="299"/>
      <c r="R94" s="299"/>
      <c r="S94" s="299"/>
      <c r="T94" s="299"/>
      <c r="U94" s="299"/>
    </row>
    <row r="95" spans="1:21" s="243" customFormat="1" ht="30.75" customHeight="1">
      <c r="A95" s="238" t="s">
        <v>49</v>
      </c>
      <c r="B95" s="244">
        <v>1450</v>
      </c>
      <c r="C95" s="369">
        <f>SUM(C90:C94)</f>
        <v>6814.7</v>
      </c>
      <c r="D95" s="369">
        <f>SUM(D90:D94)</f>
        <v>9090.7999999999993</v>
      </c>
      <c r="E95" s="369">
        <f>SUM(E90:E94)</f>
        <v>8371.8000000000011</v>
      </c>
      <c r="F95" s="292">
        <f t="shared" si="3"/>
        <v>15101.199999999999</v>
      </c>
      <c r="G95" s="369">
        <f>SUM(G90:G94)</f>
        <v>3558.2</v>
      </c>
      <c r="H95" s="369">
        <f>SUM(H90:H94)</f>
        <v>3775.2000000000003</v>
      </c>
      <c r="I95" s="369">
        <f>SUM(I90:I94)</f>
        <v>3775.2999999999997</v>
      </c>
      <c r="J95" s="369">
        <f>SUM(J90:J94)</f>
        <v>3992.4999999999995</v>
      </c>
      <c r="K95" s="240"/>
      <c r="N95" s="299"/>
      <c r="O95" s="299"/>
      <c r="P95" s="299"/>
      <c r="Q95" s="299"/>
      <c r="R95" s="299"/>
      <c r="S95" s="299"/>
      <c r="T95" s="299"/>
      <c r="U95" s="299"/>
    </row>
    <row r="96" spans="1:21" s="223" customFormat="1" ht="20.100000000000001" customHeight="1">
      <c r="A96" s="246"/>
      <c r="B96" s="247"/>
      <c r="C96" s="306">
        <f>C79+C95</f>
        <v>0</v>
      </c>
      <c r="D96" s="306">
        <f t="shared" ref="D96:J96" si="7">D79+D95</f>
        <v>0</v>
      </c>
      <c r="E96" s="306">
        <f t="shared" si="7"/>
        <v>0</v>
      </c>
      <c r="F96" s="306">
        <f t="shared" si="7"/>
        <v>0</v>
      </c>
      <c r="G96" s="306">
        <f t="shared" si="7"/>
        <v>0</v>
      </c>
      <c r="H96" s="306">
        <f t="shared" si="7"/>
        <v>0</v>
      </c>
      <c r="I96" s="306">
        <f t="shared" si="7"/>
        <v>0</v>
      </c>
      <c r="J96" s="306">
        <f t="shared" si="7"/>
        <v>0</v>
      </c>
      <c r="K96" s="248"/>
    </row>
    <row r="97" spans="1:11" ht="16.5" customHeight="1">
      <c r="A97" s="249"/>
      <c r="B97" s="180"/>
      <c r="C97" s="250"/>
      <c r="D97" s="251"/>
      <c r="E97" s="251"/>
      <c r="F97" s="251"/>
      <c r="G97" s="251"/>
      <c r="H97" s="251"/>
      <c r="I97" s="251"/>
      <c r="J97" s="251"/>
      <c r="K97" s="181"/>
    </row>
    <row r="98" spans="1:11" ht="20.100000000000001" customHeight="1">
      <c r="A98" s="252" t="s">
        <v>365</v>
      </c>
      <c r="B98" s="253"/>
      <c r="C98" s="420" t="s">
        <v>163</v>
      </c>
      <c r="D98" s="420"/>
      <c r="E98" s="420"/>
      <c r="F98" s="420"/>
      <c r="G98" s="254"/>
      <c r="H98" s="421" t="s">
        <v>486</v>
      </c>
      <c r="I98" s="421"/>
      <c r="J98" s="421"/>
      <c r="K98" s="181"/>
    </row>
    <row r="99" spans="1:11" s="243" customFormat="1" ht="29.25" customHeight="1">
      <c r="A99" s="180" t="s">
        <v>68</v>
      </c>
      <c r="B99" s="181"/>
      <c r="C99" s="382" t="s">
        <v>192</v>
      </c>
      <c r="D99" s="382"/>
      <c r="E99" s="382"/>
      <c r="F99" s="382"/>
      <c r="G99" s="188"/>
      <c r="H99" s="386" t="s">
        <v>368</v>
      </c>
      <c r="I99" s="386"/>
      <c r="J99" s="386"/>
      <c r="K99" s="193"/>
    </row>
    <row r="100" spans="1:11" ht="20.100000000000001" customHeight="1">
      <c r="A100" s="249"/>
      <c r="B100" s="180"/>
      <c r="C100" s="250"/>
      <c r="D100" s="251"/>
      <c r="E100" s="251"/>
      <c r="F100" s="251"/>
      <c r="G100" s="251"/>
      <c r="H100" s="251"/>
      <c r="I100" s="251"/>
      <c r="J100" s="251"/>
      <c r="K100" s="181"/>
    </row>
    <row r="101" spans="1:11">
      <c r="A101" s="249"/>
      <c r="B101" s="180"/>
      <c r="C101" s="250"/>
      <c r="D101" s="250"/>
      <c r="E101" s="250"/>
      <c r="F101" s="250"/>
      <c r="G101" s="250"/>
      <c r="H101" s="250"/>
      <c r="I101" s="250"/>
      <c r="J101" s="250"/>
      <c r="K101" s="181"/>
    </row>
    <row r="102" spans="1:11">
      <c r="A102" s="249"/>
      <c r="B102" s="180"/>
      <c r="C102" s="250"/>
      <c r="D102" s="250"/>
      <c r="E102" s="250"/>
      <c r="F102" s="250"/>
      <c r="G102" s="250"/>
      <c r="H102" s="250"/>
      <c r="I102" s="250"/>
      <c r="J102" s="250"/>
      <c r="K102" s="181"/>
    </row>
    <row r="103" spans="1:11">
      <c r="A103" s="249"/>
      <c r="B103" s="180"/>
      <c r="C103" s="296"/>
      <c r="D103" s="296"/>
      <c r="E103" s="296"/>
      <c r="F103" s="296"/>
      <c r="G103" s="296"/>
      <c r="H103" s="296"/>
      <c r="I103" s="296"/>
      <c r="J103" s="296"/>
      <c r="K103" s="181"/>
    </row>
    <row r="104" spans="1:11">
      <c r="A104" s="249"/>
      <c r="B104" s="180"/>
      <c r="C104" s="250"/>
      <c r="D104" s="251"/>
      <c r="E104" s="251"/>
      <c r="F104" s="251"/>
      <c r="G104" s="251"/>
      <c r="H104" s="251"/>
      <c r="I104" s="251"/>
      <c r="J104" s="251"/>
      <c r="K104" s="181"/>
    </row>
    <row r="105" spans="1:11">
      <c r="A105" s="249"/>
      <c r="B105" s="180" t="s">
        <v>488</v>
      </c>
      <c r="C105" s="250">
        <f>C91*18%</f>
        <v>897.39</v>
      </c>
      <c r="D105" s="250">
        <f t="shared" ref="D105:J105" si="8">D91*18%</f>
        <v>1146.078</v>
      </c>
      <c r="E105" s="250">
        <f t="shared" si="8"/>
        <v>1108.4939999999999</v>
      </c>
      <c r="F105" s="250">
        <f t="shared" si="8"/>
        <v>2028.24</v>
      </c>
      <c r="G105" s="250">
        <f t="shared" si="8"/>
        <v>507.06</v>
      </c>
      <c r="H105" s="250">
        <f t="shared" si="8"/>
        <v>507.06</v>
      </c>
      <c r="I105" s="250">
        <f t="shared" si="8"/>
        <v>507.06</v>
      </c>
      <c r="J105" s="250">
        <f t="shared" si="8"/>
        <v>507.06</v>
      </c>
      <c r="K105" s="181"/>
    </row>
    <row r="106" spans="1:11">
      <c r="A106" s="249"/>
      <c r="B106" s="180" t="s">
        <v>489</v>
      </c>
      <c r="C106" s="250">
        <f>C91*1.5%</f>
        <v>74.782499999999999</v>
      </c>
      <c r="D106" s="250">
        <f t="shared" ref="D106:J106" si="9">D91*1.5%</f>
        <v>95.506500000000003</v>
      </c>
      <c r="E106" s="250">
        <f t="shared" si="9"/>
        <v>92.374499999999998</v>
      </c>
      <c r="F106" s="250">
        <f t="shared" si="9"/>
        <v>169.01999999999998</v>
      </c>
      <c r="G106" s="250">
        <f t="shared" si="9"/>
        <v>42.254999999999995</v>
      </c>
      <c r="H106" s="250">
        <f t="shared" si="9"/>
        <v>42.254999999999995</v>
      </c>
      <c r="I106" s="250">
        <f t="shared" si="9"/>
        <v>42.254999999999995</v>
      </c>
      <c r="J106" s="250">
        <f t="shared" si="9"/>
        <v>42.254999999999995</v>
      </c>
      <c r="K106" s="181"/>
    </row>
    <row r="107" spans="1:11">
      <c r="A107" s="249"/>
      <c r="B107" s="180" t="s">
        <v>490</v>
      </c>
      <c r="C107" s="250">
        <f>C91-C105-C106</f>
        <v>4013.3275000000003</v>
      </c>
      <c r="D107" s="250">
        <f t="shared" ref="D107:J107" si="10">D91-D105-D106</f>
        <v>5125.5155000000004</v>
      </c>
      <c r="E107" s="250">
        <f t="shared" si="10"/>
        <v>4957.4315000000006</v>
      </c>
      <c r="F107" s="250">
        <f t="shared" si="10"/>
        <v>9070.74</v>
      </c>
      <c r="G107" s="250">
        <f t="shared" si="10"/>
        <v>2267.6849999999999</v>
      </c>
      <c r="H107" s="250">
        <f t="shared" si="10"/>
        <v>2267.6849999999999</v>
      </c>
      <c r="I107" s="250">
        <f t="shared" si="10"/>
        <v>2267.6849999999999</v>
      </c>
      <c r="J107" s="250">
        <f t="shared" si="10"/>
        <v>2267.6849999999999</v>
      </c>
      <c r="K107" s="181"/>
    </row>
    <row r="108" spans="1:11">
      <c r="A108" s="249"/>
      <c r="B108" s="180" t="s">
        <v>491</v>
      </c>
      <c r="C108" s="250">
        <f>C92</f>
        <v>1099.8</v>
      </c>
      <c r="D108" s="250">
        <f t="shared" ref="D108:J108" si="11">D92</f>
        <v>1400.8000000000002</v>
      </c>
      <c r="E108" s="250">
        <f t="shared" si="11"/>
        <v>1350.1</v>
      </c>
      <c r="F108" s="250">
        <f t="shared" si="11"/>
        <v>2478.9</v>
      </c>
      <c r="G108" s="250">
        <f t="shared" si="11"/>
        <v>619.70000000000005</v>
      </c>
      <c r="H108" s="250">
        <f t="shared" si="11"/>
        <v>619.80000000000007</v>
      </c>
      <c r="I108" s="250">
        <f t="shared" si="11"/>
        <v>619.70000000000005</v>
      </c>
      <c r="J108" s="250">
        <f t="shared" si="11"/>
        <v>619.70000000000005</v>
      </c>
      <c r="K108" s="181"/>
    </row>
    <row r="109" spans="1:11">
      <c r="A109" s="249"/>
      <c r="B109" s="180"/>
      <c r="C109" s="250"/>
      <c r="D109" s="251"/>
      <c r="E109" s="251"/>
      <c r="F109" s="251"/>
      <c r="G109" s="251"/>
      <c r="H109" s="251"/>
      <c r="I109" s="251"/>
      <c r="J109" s="251"/>
      <c r="K109" s="181"/>
    </row>
    <row r="110" spans="1:11">
      <c r="A110" s="249"/>
      <c r="B110" s="180"/>
      <c r="C110" s="250"/>
      <c r="D110" s="251"/>
      <c r="E110" s="251"/>
      <c r="F110" s="251"/>
      <c r="G110" s="251"/>
      <c r="H110" s="251"/>
      <c r="I110" s="251"/>
      <c r="J110" s="251"/>
      <c r="K110" s="181"/>
    </row>
    <row r="111" spans="1:11">
      <c r="A111" s="249"/>
      <c r="B111" s="180"/>
      <c r="C111" s="250"/>
      <c r="D111" s="251"/>
      <c r="E111" s="251"/>
      <c r="F111" s="251"/>
      <c r="G111" s="251"/>
      <c r="H111" s="251"/>
      <c r="I111" s="251"/>
      <c r="J111" s="251"/>
      <c r="K111" s="181"/>
    </row>
    <row r="112" spans="1:11">
      <c r="A112" s="249"/>
      <c r="B112" s="180"/>
      <c r="C112" s="250"/>
      <c r="D112" s="251"/>
      <c r="E112" s="251"/>
      <c r="F112" s="251"/>
      <c r="G112" s="251">
        <f>G95+G9+G19+G40</f>
        <v>-9.2370555648813024E-14</v>
      </c>
      <c r="H112" s="251">
        <f>H95+H9+H19+H40</f>
        <v>3.6237679523765109E-13</v>
      </c>
      <c r="I112" s="251">
        <f>I95+I9+I19+I40</f>
        <v>-9.2370555648813024E-14</v>
      </c>
      <c r="J112" s="251">
        <f>J95+J9+J19+J40</f>
        <v>-9.2370555648813024E-14</v>
      </c>
      <c r="K112" s="181"/>
    </row>
    <row r="113" spans="1:11">
      <c r="A113" s="249"/>
      <c r="B113" s="180"/>
      <c r="C113" s="250"/>
      <c r="D113" s="251"/>
      <c r="E113" s="251"/>
      <c r="F113" s="251"/>
      <c r="G113" s="251"/>
      <c r="H113" s="251"/>
      <c r="I113" s="251"/>
      <c r="J113" s="251"/>
      <c r="K113" s="181"/>
    </row>
    <row r="114" spans="1:11">
      <c r="A114" s="249"/>
      <c r="B114" s="180"/>
      <c r="C114" s="250"/>
      <c r="D114" s="251"/>
      <c r="E114" s="251"/>
      <c r="F114" s="251"/>
      <c r="G114" s="251"/>
      <c r="H114" s="251"/>
      <c r="I114" s="251"/>
      <c r="J114" s="251"/>
      <c r="K114" s="181"/>
    </row>
    <row r="115" spans="1:11">
      <c r="A115" s="249"/>
      <c r="B115" s="180"/>
      <c r="C115" s="250"/>
      <c r="D115" s="251"/>
      <c r="E115" s="251"/>
      <c r="F115" s="251"/>
      <c r="G115" s="251"/>
      <c r="H115" s="251"/>
      <c r="I115" s="251"/>
      <c r="J115" s="251"/>
      <c r="K115" s="181"/>
    </row>
    <row r="116" spans="1:11">
      <c r="A116" s="249"/>
      <c r="B116" s="180"/>
      <c r="C116" s="250"/>
      <c r="D116" s="251"/>
      <c r="E116" s="251"/>
      <c r="F116" s="251"/>
      <c r="G116" s="251"/>
      <c r="H116" s="251"/>
      <c r="I116" s="251"/>
      <c r="J116" s="251"/>
      <c r="K116" s="181"/>
    </row>
    <row r="117" spans="1:11">
      <c r="A117" s="249"/>
      <c r="B117" s="180"/>
      <c r="C117" s="250"/>
      <c r="D117" s="251"/>
      <c r="E117" s="251"/>
      <c r="F117" s="251"/>
      <c r="G117" s="251"/>
      <c r="H117" s="251"/>
      <c r="I117" s="251"/>
      <c r="J117" s="251"/>
      <c r="K117" s="181"/>
    </row>
    <row r="118" spans="1:11">
      <c r="A118" s="249"/>
      <c r="B118" s="180"/>
      <c r="C118" s="250"/>
      <c r="D118" s="251"/>
      <c r="E118" s="251"/>
      <c r="F118" s="251"/>
      <c r="G118" s="251"/>
      <c r="H118" s="251"/>
      <c r="I118" s="251"/>
      <c r="J118" s="251"/>
      <c r="K118" s="181"/>
    </row>
    <row r="119" spans="1:11">
      <c r="A119" s="249"/>
      <c r="B119" s="180"/>
      <c r="C119" s="250"/>
      <c r="D119" s="251"/>
      <c r="E119" s="251"/>
      <c r="F119" s="251"/>
      <c r="G119" s="251"/>
      <c r="H119" s="251"/>
      <c r="I119" s="251"/>
      <c r="J119" s="251"/>
      <c r="K119" s="181"/>
    </row>
    <row r="120" spans="1:11">
      <c r="A120" s="249"/>
      <c r="B120" s="180"/>
      <c r="C120" s="250"/>
      <c r="D120" s="251"/>
      <c r="E120" s="251"/>
      <c r="F120" s="251"/>
      <c r="G120" s="251"/>
      <c r="H120" s="251"/>
      <c r="I120" s="251"/>
      <c r="J120" s="251"/>
      <c r="K120" s="181"/>
    </row>
    <row r="121" spans="1:11">
      <c r="A121" s="249"/>
      <c r="B121" s="180"/>
      <c r="C121" s="250"/>
      <c r="D121" s="251"/>
      <c r="E121" s="251"/>
      <c r="F121" s="251"/>
      <c r="G121" s="251"/>
      <c r="H121" s="251"/>
      <c r="I121" s="251"/>
      <c r="J121" s="251"/>
      <c r="K121" s="181"/>
    </row>
    <row r="122" spans="1:11">
      <c r="A122" s="249"/>
      <c r="B122" s="180"/>
      <c r="C122" s="250"/>
      <c r="D122" s="251"/>
      <c r="E122" s="251"/>
      <c r="F122" s="251"/>
      <c r="G122" s="251"/>
      <c r="H122" s="251"/>
      <c r="I122" s="251"/>
      <c r="J122" s="251"/>
      <c r="K122" s="181"/>
    </row>
    <row r="123" spans="1:11">
      <c r="A123" s="249"/>
      <c r="B123" s="180"/>
      <c r="C123" s="250"/>
      <c r="D123" s="251"/>
      <c r="E123" s="251"/>
      <c r="F123" s="251"/>
      <c r="G123" s="251"/>
      <c r="H123" s="251"/>
      <c r="I123" s="251"/>
      <c r="J123" s="251"/>
      <c r="K123" s="181"/>
    </row>
    <row r="124" spans="1:11">
      <c r="A124" s="249"/>
      <c r="B124" s="180"/>
      <c r="C124" s="250"/>
      <c r="D124" s="251"/>
      <c r="E124" s="251"/>
      <c r="F124" s="251"/>
      <c r="G124" s="251"/>
      <c r="H124" s="251"/>
      <c r="I124" s="251"/>
      <c r="J124" s="251"/>
      <c r="K124" s="181"/>
    </row>
    <row r="125" spans="1:11">
      <c r="A125" s="249"/>
      <c r="B125" s="180"/>
      <c r="C125" s="250"/>
      <c r="D125" s="251"/>
      <c r="E125" s="251"/>
      <c r="F125" s="251"/>
      <c r="G125" s="251"/>
      <c r="H125" s="251"/>
      <c r="I125" s="251"/>
      <c r="J125" s="251"/>
      <c r="K125" s="181"/>
    </row>
    <row r="126" spans="1:11">
      <c r="A126" s="249"/>
      <c r="B126" s="180"/>
      <c r="C126" s="250"/>
      <c r="D126" s="251"/>
      <c r="E126" s="251"/>
      <c r="F126" s="251"/>
      <c r="G126" s="251"/>
      <c r="H126" s="251"/>
      <c r="I126" s="251"/>
      <c r="J126" s="251"/>
      <c r="K126" s="181"/>
    </row>
    <row r="127" spans="1:11">
      <c r="A127" s="249"/>
      <c r="B127" s="180"/>
      <c r="C127" s="250"/>
      <c r="D127" s="251"/>
      <c r="E127" s="251"/>
      <c r="F127" s="251"/>
      <c r="G127" s="251"/>
      <c r="H127" s="251"/>
      <c r="I127" s="251"/>
      <c r="J127" s="251"/>
      <c r="K127" s="181"/>
    </row>
    <row r="128" spans="1:11">
      <c r="A128" s="249"/>
      <c r="B128" s="180"/>
      <c r="C128" s="250"/>
      <c r="D128" s="251"/>
      <c r="E128" s="251"/>
      <c r="F128" s="251"/>
      <c r="G128" s="251"/>
      <c r="H128" s="251"/>
      <c r="I128" s="251"/>
      <c r="J128" s="251"/>
      <c r="K128" s="181"/>
    </row>
    <row r="129" spans="1:11">
      <c r="A129" s="249"/>
      <c r="B129" s="180"/>
      <c r="C129" s="250"/>
      <c r="D129" s="251"/>
      <c r="E129" s="251"/>
      <c r="F129" s="251"/>
      <c r="G129" s="251"/>
      <c r="H129" s="251"/>
      <c r="I129" s="251"/>
      <c r="J129" s="251"/>
      <c r="K129" s="181"/>
    </row>
    <row r="130" spans="1:11">
      <c r="A130" s="249"/>
      <c r="B130" s="180"/>
      <c r="C130" s="250"/>
      <c r="D130" s="251"/>
      <c r="E130" s="251"/>
      <c r="F130" s="251"/>
      <c r="G130" s="251"/>
      <c r="H130" s="251"/>
      <c r="I130" s="251"/>
      <c r="J130" s="251"/>
      <c r="K130" s="181"/>
    </row>
    <row r="131" spans="1:11">
      <c r="A131" s="249"/>
      <c r="B131" s="180"/>
      <c r="C131" s="250"/>
      <c r="D131" s="251"/>
      <c r="E131" s="251"/>
      <c r="F131" s="251"/>
      <c r="G131" s="251"/>
      <c r="H131" s="251"/>
      <c r="I131" s="251"/>
      <c r="J131" s="251"/>
      <c r="K131" s="181"/>
    </row>
    <row r="132" spans="1:11">
      <c r="A132" s="249"/>
      <c r="B132" s="180"/>
      <c r="C132" s="250"/>
      <c r="D132" s="251"/>
      <c r="E132" s="251"/>
      <c r="F132" s="251"/>
      <c r="G132" s="251"/>
      <c r="H132" s="251"/>
      <c r="I132" s="251"/>
      <c r="J132" s="251"/>
      <c r="K132" s="181"/>
    </row>
    <row r="133" spans="1:11">
      <c r="A133" s="249"/>
      <c r="B133" s="180"/>
      <c r="C133" s="250"/>
      <c r="D133" s="251"/>
      <c r="E133" s="251"/>
      <c r="F133" s="251"/>
      <c r="G133" s="251"/>
      <c r="H133" s="251"/>
      <c r="I133" s="251"/>
      <c r="J133" s="251"/>
      <c r="K133" s="181"/>
    </row>
    <row r="134" spans="1:11">
      <c r="A134" s="249"/>
      <c r="B134" s="180"/>
      <c r="C134" s="250"/>
      <c r="D134" s="251"/>
      <c r="E134" s="251"/>
      <c r="F134" s="251"/>
      <c r="G134" s="251"/>
      <c r="H134" s="251"/>
      <c r="I134" s="251"/>
      <c r="J134" s="251"/>
      <c r="K134" s="181"/>
    </row>
    <row r="135" spans="1:11">
      <c r="A135" s="255"/>
      <c r="C135" s="229"/>
      <c r="D135" s="256"/>
      <c r="E135" s="256"/>
      <c r="F135" s="256"/>
      <c r="G135" s="256"/>
      <c r="H135" s="256"/>
      <c r="I135" s="256"/>
      <c r="J135" s="256"/>
    </row>
    <row r="136" spans="1:11">
      <c r="A136" s="255"/>
      <c r="C136" s="229"/>
      <c r="D136" s="256"/>
      <c r="E136" s="256"/>
      <c r="F136" s="256"/>
      <c r="G136" s="256"/>
      <c r="H136" s="256"/>
      <c r="I136" s="256"/>
      <c r="J136" s="256"/>
    </row>
    <row r="137" spans="1:11">
      <c r="A137" s="255"/>
      <c r="C137" s="229"/>
      <c r="D137" s="256"/>
      <c r="E137" s="256"/>
      <c r="F137" s="256"/>
      <c r="G137" s="256"/>
      <c r="H137" s="256"/>
      <c r="I137" s="256"/>
      <c r="J137" s="256"/>
    </row>
    <row r="138" spans="1:11">
      <c r="A138" s="255"/>
      <c r="C138" s="229"/>
      <c r="D138" s="256"/>
      <c r="E138" s="256"/>
      <c r="F138" s="256"/>
      <c r="G138" s="256"/>
      <c r="H138" s="256"/>
      <c r="I138" s="256"/>
      <c r="J138" s="256"/>
    </row>
    <row r="139" spans="1:11">
      <c r="A139" s="255"/>
      <c r="C139" s="229"/>
      <c r="D139" s="256"/>
      <c r="E139" s="256"/>
      <c r="F139" s="256"/>
      <c r="G139" s="256"/>
      <c r="H139" s="256"/>
      <c r="I139" s="256"/>
      <c r="J139" s="256"/>
    </row>
    <row r="140" spans="1:11">
      <c r="A140" s="255"/>
      <c r="C140" s="229"/>
      <c r="D140" s="256"/>
      <c r="E140" s="256"/>
      <c r="F140" s="256"/>
      <c r="G140" s="256"/>
      <c r="H140" s="256"/>
      <c r="I140" s="256"/>
      <c r="J140" s="256"/>
    </row>
    <row r="141" spans="1:11">
      <c r="A141" s="255"/>
      <c r="C141" s="229"/>
      <c r="D141" s="256"/>
      <c r="E141" s="256"/>
      <c r="F141" s="256"/>
      <c r="G141" s="256"/>
      <c r="H141" s="256"/>
      <c r="I141" s="256"/>
      <c r="J141" s="256"/>
    </row>
    <row r="142" spans="1:11">
      <c r="A142" s="255"/>
      <c r="C142" s="229"/>
      <c r="D142" s="256"/>
      <c r="E142" s="256"/>
      <c r="F142" s="256"/>
      <c r="G142" s="256"/>
      <c r="H142" s="256"/>
      <c r="I142" s="256"/>
      <c r="J142" s="256"/>
    </row>
    <row r="143" spans="1:11">
      <c r="A143" s="255"/>
      <c r="C143" s="229"/>
      <c r="D143" s="256"/>
      <c r="E143" s="256"/>
      <c r="F143" s="256"/>
      <c r="G143" s="256"/>
      <c r="H143" s="256"/>
      <c r="I143" s="256"/>
      <c r="J143" s="256"/>
    </row>
    <row r="144" spans="1:11">
      <c r="A144" s="255"/>
      <c r="C144" s="229"/>
      <c r="D144" s="256"/>
      <c r="E144" s="256"/>
      <c r="F144" s="256"/>
      <c r="G144" s="256"/>
      <c r="H144" s="256"/>
      <c r="I144" s="256"/>
      <c r="J144" s="256"/>
    </row>
    <row r="145" spans="1:10">
      <c r="A145" s="255"/>
      <c r="C145" s="229"/>
      <c r="D145" s="256"/>
      <c r="E145" s="256"/>
      <c r="F145" s="256"/>
      <c r="G145" s="256"/>
      <c r="H145" s="256"/>
      <c r="I145" s="256"/>
      <c r="J145" s="256"/>
    </row>
    <row r="146" spans="1:10">
      <c r="A146" s="255"/>
      <c r="C146" s="229"/>
      <c r="D146" s="256"/>
      <c r="E146" s="256"/>
      <c r="F146" s="256"/>
      <c r="G146" s="256"/>
      <c r="H146" s="256"/>
      <c r="I146" s="256"/>
      <c r="J146" s="256"/>
    </row>
    <row r="147" spans="1:10">
      <c r="A147" s="255"/>
      <c r="C147" s="229"/>
      <c r="D147" s="256"/>
      <c r="E147" s="256"/>
      <c r="F147" s="256"/>
      <c r="G147" s="256"/>
      <c r="H147" s="256"/>
      <c r="I147" s="256"/>
      <c r="J147" s="256"/>
    </row>
    <row r="148" spans="1:10">
      <c r="A148" s="255"/>
      <c r="C148" s="229"/>
      <c r="D148" s="256"/>
      <c r="E148" s="256"/>
      <c r="F148" s="256"/>
      <c r="G148" s="256"/>
      <c r="H148" s="256"/>
      <c r="I148" s="256"/>
      <c r="J148" s="256"/>
    </row>
    <row r="149" spans="1:10">
      <c r="A149" s="255"/>
      <c r="C149" s="229"/>
      <c r="D149" s="256"/>
      <c r="E149" s="256"/>
      <c r="F149" s="256"/>
      <c r="G149" s="256"/>
      <c r="H149" s="256"/>
      <c r="I149" s="256"/>
      <c r="J149" s="256"/>
    </row>
    <row r="150" spans="1:10">
      <c r="A150" s="255"/>
      <c r="C150" s="229"/>
      <c r="D150" s="256"/>
      <c r="E150" s="256"/>
      <c r="F150" s="256"/>
      <c r="G150" s="256"/>
      <c r="H150" s="256"/>
      <c r="I150" s="256"/>
      <c r="J150" s="256"/>
    </row>
    <row r="151" spans="1:10">
      <c r="A151" s="255"/>
      <c r="C151" s="229"/>
      <c r="D151" s="256"/>
      <c r="E151" s="256"/>
      <c r="F151" s="256"/>
      <c r="G151" s="256"/>
      <c r="H151" s="256"/>
      <c r="I151" s="256"/>
      <c r="J151" s="256"/>
    </row>
    <row r="152" spans="1:10">
      <c r="A152" s="255"/>
      <c r="C152" s="229"/>
      <c r="D152" s="256"/>
      <c r="E152" s="256"/>
      <c r="F152" s="256"/>
      <c r="G152" s="256"/>
      <c r="H152" s="256"/>
      <c r="I152" s="256"/>
      <c r="J152" s="256"/>
    </row>
    <row r="153" spans="1:10">
      <c r="A153" s="255"/>
      <c r="C153" s="229"/>
      <c r="D153" s="256"/>
      <c r="E153" s="256"/>
      <c r="F153" s="256"/>
      <c r="G153" s="256"/>
      <c r="H153" s="256"/>
      <c r="I153" s="256"/>
      <c r="J153" s="256"/>
    </row>
    <row r="154" spans="1:10">
      <c r="A154" s="255"/>
      <c r="C154" s="229"/>
      <c r="D154" s="256"/>
      <c r="E154" s="256"/>
      <c r="F154" s="256"/>
      <c r="G154" s="256"/>
      <c r="H154" s="256"/>
      <c r="I154" s="256"/>
      <c r="J154" s="256"/>
    </row>
    <row r="155" spans="1:10">
      <c r="A155" s="255"/>
      <c r="C155" s="229"/>
      <c r="D155" s="256"/>
      <c r="E155" s="256"/>
      <c r="F155" s="256"/>
      <c r="G155" s="256"/>
      <c r="H155" s="256"/>
      <c r="I155" s="256"/>
      <c r="J155" s="256"/>
    </row>
    <row r="156" spans="1:10">
      <c r="A156" s="255"/>
      <c r="C156" s="229"/>
      <c r="D156" s="256"/>
      <c r="E156" s="256"/>
      <c r="F156" s="256"/>
      <c r="G156" s="256"/>
      <c r="H156" s="256"/>
      <c r="I156" s="256"/>
      <c r="J156" s="256"/>
    </row>
    <row r="157" spans="1:10">
      <c r="A157" s="255"/>
      <c r="C157" s="229"/>
      <c r="D157" s="256"/>
      <c r="E157" s="256"/>
      <c r="F157" s="256"/>
      <c r="G157" s="256"/>
      <c r="H157" s="256"/>
      <c r="I157" s="256"/>
      <c r="J157" s="256"/>
    </row>
    <row r="158" spans="1:10">
      <c r="A158" s="233"/>
    </row>
    <row r="159" spans="1:10">
      <c r="A159" s="233"/>
    </row>
    <row r="160" spans="1:10">
      <c r="A160" s="233"/>
    </row>
    <row r="161" spans="1:1">
      <c r="A161" s="233"/>
    </row>
    <row r="162" spans="1:1">
      <c r="A162" s="233"/>
    </row>
    <row r="163" spans="1:1">
      <c r="A163" s="233"/>
    </row>
    <row r="164" spans="1:1">
      <c r="A164" s="233"/>
    </row>
    <row r="165" spans="1:1">
      <c r="A165" s="233"/>
    </row>
    <row r="166" spans="1:1">
      <c r="A166" s="233"/>
    </row>
    <row r="167" spans="1:1">
      <c r="A167" s="233"/>
    </row>
    <row r="168" spans="1:1">
      <c r="A168" s="233"/>
    </row>
    <row r="169" spans="1:1">
      <c r="A169" s="233"/>
    </row>
    <row r="170" spans="1:1">
      <c r="A170" s="233"/>
    </row>
    <row r="171" spans="1:1">
      <c r="A171" s="233"/>
    </row>
    <row r="172" spans="1:1">
      <c r="A172" s="233"/>
    </row>
    <row r="173" spans="1:1">
      <c r="A173" s="233"/>
    </row>
    <row r="174" spans="1:1">
      <c r="A174" s="233"/>
    </row>
    <row r="175" spans="1:1">
      <c r="A175" s="233"/>
    </row>
    <row r="176" spans="1:1">
      <c r="A176" s="233"/>
    </row>
    <row r="177" spans="1:1">
      <c r="A177" s="233"/>
    </row>
    <row r="178" spans="1:1">
      <c r="A178" s="233"/>
    </row>
    <row r="179" spans="1:1">
      <c r="A179" s="233"/>
    </row>
    <row r="180" spans="1:1">
      <c r="A180" s="233"/>
    </row>
    <row r="181" spans="1:1">
      <c r="A181" s="233"/>
    </row>
    <row r="182" spans="1:1">
      <c r="A182" s="233"/>
    </row>
    <row r="183" spans="1:1">
      <c r="A183" s="233"/>
    </row>
    <row r="184" spans="1:1">
      <c r="A184" s="233"/>
    </row>
    <row r="185" spans="1:1">
      <c r="A185" s="233"/>
    </row>
    <row r="186" spans="1:1">
      <c r="A186" s="233"/>
    </row>
    <row r="187" spans="1:1">
      <c r="A187" s="233"/>
    </row>
    <row r="188" spans="1:1">
      <c r="A188" s="233"/>
    </row>
    <row r="189" spans="1:1">
      <c r="A189" s="233"/>
    </row>
    <row r="190" spans="1:1">
      <c r="A190" s="233"/>
    </row>
    <row r="191" spans="1:1">
      <c r="A191" s="233"/>
    </row>
    <row r="192" spans="1:1">
      <c r="A192" s="233"/>
    </row>
    <row r="193" spans="1:1">
      <c r="A193" s="233"/>
    </row>
    <row r="194" spans="1:1">
      <c r="A194" s="233"/>
    </row>
    <row r="195" spans="1:1">
      <c r="A195" s="233"/>
    </row>
    <row r="196" spans="1:1">
      <c r="A196" s="233"/>
    </row>
    <row r="197" spans="1:1">
      <c r="A197" s="233"/>
    </row>
    <row r="198" spans="1:1">
      <c r="A198" s="233"/>
    </row>
    <row r="199" spans="1:1">
      <c r="A199" s="233"/>
    </row>
    <row r="200" spans="1:1">
      <c r="A200" s="233"/>
    </row>
    <row r="201" spans="1:1">
      <c r="A201" s="233"/>
    </row>
    <row r="202" spans="1:1">
      <c r="A202" s="233"/>
    </row>
    <row r="203" spans="1:1">
      <c r="A203" s="233"/>
    </row>
    <row r="204" spans="1:1">
      <c r="A204" s="233"/>
    </row>
    <row r="205" spans="1:1">
      <c r="A205" s="233"/>
    </row>
    <row r="206" spans="1:1">
      <c r="A206" s="233"/>
    </row>
    <row r="207" spans="1:1">
      <c r="A207" s="233"/>
    </row>
    <row r="208" spans="1:1">
      <c r="A208" s="233"/>
    </row>
    <row r="209" spans="1:1">
      <c r="A209" s="233"/>
    </row>
    <row r="210" spans="1:1">
      <c r="A210" s="233"/>
    </row>
    <row r="211" spans="1:1">
      <c r="A211" s="233"/>
    </row>
    <row r="212" spans="1:1">
      <c r="A212" s="233"/>
    </row>
    <row r="213" spans="1:1">
      <c r="A213" s="233"/>
    </row>
    <row r="214" spans="1:1">
      <c r="A214" s="233"/>
    </row>
    <row r="215" spans="1:1">
      <c r="A215" s="233"/>
    </row>
    <row r="216" spans="1:1">
      <c r="A216" s="233"/>
    </row>
    <row r="217" spans="1:1">
      <c r="A217" s="233"/>
    </row>
    <row r="218" spans="1:1">
      <c r="A218" s="233"/>
    </row>
    <row r="219" spans="1:1">
      <c r="A219" s="233"/>
    </row>
    <row r="220" spans="1:1">
      <c r="A220" s="233"/>
    </row>
    <row r="221" spans="1:1">
      <c r="A221" s="233"/>
    </row>
    <row r="222" spans="1:1">
      <c r="A222" s="233"/>
    </row>
    <row r="223" spans="1:1">
      <c r="A223" s="233"/>
    </row>
    <row r="224" spans="1:1">
      <c r="A224" s="233"/>
    </row>
    <row r="225" spans="1:1">
      <c r="A225" s="233"/>
    </row>
    <row r="226" spans="1:1">
      <c r="A226" s="233"/>
    </row>
    <row r="227" spans="1:1">
      <c r="A227" s="233"/>
    </row>
    <row r="228" spans="1:1">
      <c r="A228" s="233"/>
    </row>
    <row r="229" spans="1:1">
      <c r="A229" s="233"/>
    </row>
    <row r="230" spans="1:1">
      <c r="A230" s="233"/>
    </row>
    <row r="231" spans="1:1">
      <c r="A231" s="233"/>
    </row>
    <row r="232" spans="1:1">
      <c r="A232" s="233"/>
    </row>
    <row r="233" spans="1:1">
      <c r="A233" s="233"/>
    </row>
    <row r="234" spans="1:1">
      <c r="A234" s="233"/>
    </row>
    <row r="235" spans="1:1">
      <c r="A235" s="233"/>
    </row>
    <row r="236" spans="1:1">
      <c r="A236" s="233"/>
    </row>
    <row r="237" spans="1:1">
      <c r="A237" s="233"/>
    </row>
    <row r="238" spans="1:1">
      <c r="A238" s="233"/>
    </row>
    <row r="239" spans="1:1">
      <c r="A239" s="233"/>
    </row>
    <row r="240" spans="1:1">
      <c r="A240" s="233"/>
    </row>
    <row r="241" spans="1:1">
      <c r="A241" s="233"/>
    </row>
    <row r="242" spans="1:1">
      <c r="A242" s="233"/>
    </row>
    <row r="243" spans="1:1">
      <c r="A243" s="233"/>
    </row>
    <row r="244" spans="1:1">
      <c r="A244" s="233"/>
    </row>
    <row r="245" spans="1:1">
      <c r="A245" s="233"/>
    </row>
    <row r="246" spans="1:1">
      <c r="A246" s="233"/>
    </row>
    <row r="247" spans="1:1">
      <c r="A247" s="233"/>
    </row>
    <row r="248" spans="1:1">
      <c r="A248" s="233"/>
    </row>
    <row r="249" spans="1:1">
      <c r="A249" s="233"/>
    </row>
    <row r="250" spans="1:1">
      <c r="A250" s="233"/>
    </row>
    <row r="251" spans="1:1">
      <c r="A251" s="233"/>
    </row>
    <row r="252" spans="1:1">
      <c r="A252" s="233"/>
    </row>
    <row r="253" spans="1:1">
      <c r="A253" s="233"/>
    </row>
    <row r="254" spans="1:1">
      <c r="A254" s="233"/>
    </row>
    <row r="255" spans="1:1">
      <c r="A255" s="233"/>
    </row>
    <row r="256" spans="1:1">
      <c r="A256" s="233"/>
    </row>
    <row r="257" spans="1:1">
      <c r="A257" s="233"/>
    </row>
    <row r="258" spans="1:1">
      <c r="A258" s="233"/>
    </row>
    <row r="259" spans="1:1">
      <c r="A259" s="233"/>
    </row>
    <row r="260" spans="1:1">
      <c r="A260" s="233"/>
    </row>
    <row r="261" spans="1:1">
      <c r="A261" s="233"/>
    </row>
    <row r="262" spans="1:1">
      <c r="A262" s="233"/>
    </row>
    <row r="263" spans="1:1">
      <c r="A263" s="233"/>
    </row>
    <row r="264" spans="1:1">
      <c r="A264" s="233"/>
    </row>
    <row r="265" spans="1:1">
      <c r="A265" s="233"/>
    </row>
    <row r="266" spans="1:1">
      <c r="A266" s="233"/>
    </row>
    <row r="267" spans="1:1">
      <c r="A267" s="233"/>
    </row>
    <row r="268" spans="1:1">
      <c r="A268" s="233"/>
    </row>
    <row r="269" spans="1:1">
      <c r="A269" s="233"/>
    </row>
    <row r="270" spans="1:1">
      <c r="A270" s="233"/>
    </row>
    <row r="271" spans="1:1">
      <c r="A271" s="233"/>
    </row>
    <row r="272" spans="1:1">
      <c r="A272" s="233"/>
    </row>
    <row r="273" spans="1:1">
      <c r="A273" s="233"/>
    </row>
    <row r="274" spans="1:1">
      <c r="A274" s="233"/>
    </row>
    <row r="275" spans="1:1">
      <c r="A275" s="233"/>
    </row>
    <row r="276" spans="1:1">
      <c r="A276" s="233"/>
    </row>
    <row r="277" spans="1:1">
      <c r="A277" s="233"/>
    </row>
    <row r="278" spans="1:1">
      <c r="A278" s="233"/>
    </row>
    <row r="279" spans="1:1">
      <c r="A279" s="233"/>
    </row>
    <row r="280" spans="1:1">
      <c r="A280" s="233"/>
    </row>
    <row r="281" spans="1:1">
      <c r="A281" s="233"/>
    </row>
    <row r="282" spans="1:1">
      <c r="A282" s="233"/>
    </row>
    <row r="283" spans="1:1">
      <c r="A283" s="233"/>
    </row>
    <row r="284" spans="1:1">
      <c r="A284" s="233"/>
    </row>
    <row r="285" spans="1:1">
      <c r="A285" s="233"/>
    </row>
    <row r="286" spans="1:1">
      <c r="A286" s="233"/>
    </row>
    <row r="287" spans="1:1">
      <c r="A287" s="233"/>
    </row>
    <row r="288" spans="1:1">
      <c r="A288" s="233"/>
    </row>
    <row r="289" spans="1:1">
      <c r="A289" s="233"/>
    </row>
    <row r="290" spans="1:1">
      <c r="A290" s="233"/>
    </row>
    <row r="291" spans="1:1">
      <c r="A291" s="233"/>
    </row>
    <row r="292" spans="1:1">
      <c r="A292" s="233"/>
    </row>
    <row r="293" spans="1:1">
      <c r="A293" s="233"/>
    </row>
    <row r="294" spans="1:1">
      <c r="A294" s="233"/>
    </row>
    <row r="295" spans="1:1">
      <c r="A295" s="233"/>
    </row>
    <row r="296" spans="1:1">
      <c r="A296" s="233"/>
    </row>
    <row r="297" spans="1:1">
      <c r="A297" s="233"/>
    </row>
    <row r="298" spans="1:1">
      <c r="A298" s="233"/>
    </row>
    <row r="299" spans="1:1">
      <c r="A299" s="233"/>
    </row>
    <row r="300" spans="1:1">
      <c r="A300" s="233"/>
    </row>
    <row r="301" spans="1:1">
      <c r="A301" s="233"/>
    </row>
    <row r="302" spans="1:1">
      <c r="A302" s="233"/>
    </row>
    <row r="303" spans="1:1">
      <c r="A303" s="233"/>
    </row>
    <row r="304" spans="1:1">
      <c r="A304" s="233"/>
    </row>
    <row r="305" spans="1:1">
      <c r="A305" s="233"/>
    </row>
    <row r="306" spans="1:1">
      <c r="A306" s="233"/>
    </row>
    <row r="307" spans="1:1">
      <c r="A307" s="233"/>
    </row>
    <row r="308" spans="1:1">
      <c r="A308" s="233"/>
    </row>
    <row r="309" spans="1:1">
      <c r="A309" s="233"/>
    </row>
    <row r="310" spans="1:1">
      <c r="A310" s="233"/>
    </row>
    <row r="311" spans="1:1">
      <c r="A311" s="233"/>
    </row>
    <row r="312" spans="1:1">
      <c r="A312" s="233"/>
    </row>
    <row r="313" spans="1:1">
      <c r="A313" s="233"/>
    </row>
    <row r="314" spans="1:1">
      <c r="A314" s="233"/>
    </row>
    <row r="315" spans="1:1">
      <c r="A315" s="233"/>
    </row>
    <row r="316" spans="1:1">
      <c r="A316" s="233"/>
    </row>
    <row r="317" spans="1:1">
      <c r="A317" s="233"/>
    </row>
    <row r="318" spans="1:1">
      <c r="A318" s="233"/>
    </row>
    <row r="319" spans="1:1">
      <c r="A319" s="233"/>
    </row>
    <row r="320" spans="1:1">
      <c r="A320" s="233"/>
    </row>
    <row r="321" spans="1:1">
      <c r="A321" s="233"/>
    </row>
    <row r="322" spans="1:1">
      <c r="A322" s="233"/>
    </row>
    <row r="323" spans="1:1">
      <c r="A323" s="233"/>
    </row>
    <row r="324" spans="1:1">
      <c r="A324" s="233"/>
    </row>
  </sheetData>
  <mergeCells count="14">
    <mergeCell ref="E4:E5"/>
    <mergeCell ref="F4:F5"/>
    <mergeCell ref="G4:J4"/>
    <mergeCell ref="K4:K5"/>
    <mergeCell ref="C99:F99"/>
    <mergeCell ref="H99:J99"/>
    <mergeCell ref="A7:K7"/>
    <mergeCell ref="C98:F98"/>
    <mergeCell ref="H98:J98"/>
    <mergeCell ref="A2:K2"/>
    <mergeCell ref="A4:A5"/>
    <mergeCell ref="B4:B5"/>
    <mergeCell ref="C4:C5"/>
    <mergeCell ref="D4:D5"/>
  </mergeCells>
  <phoneticPr fontId="3" type="noConversion"/>
  <pageMargins left="0.23622047244094491" right="0.15748031496062992" top="0.19685039370078741" bottom="0.19685039370078741" header="0.19685039370078741" footer="0.19685039370078741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J243"/>
  <sheetViews>
    <sheetView view="pageBreakPreview" zoomScaleNormal="100" workbookViewId="0">
      <selection activeCell="J20" sqref="J20"/>
    </sheetView>
  </sheetViews>
  <sheetFormatPr defaultRowHeight="18.75"/>
  <cols>
    <col min="1" max="1" width="51.5703125" style="3" customWidth="1"/>
    <col min="2" max="2" width="12" style="41" customWidth="1"/>
    <col min="3" max="3" width="16.140625" style="41" customWidth="1"/>
    <col min="4" max="4" width="16.7109375" style="41" customWidth="1"/>
    <col min="5" max="5" width="16.140625" style="41" customWidth="1"/>
    <col min="6" max="6" width="16" style="41" customWidth="1"/>
    <col min="7" max="7" width="16.28515625" style="3" customWidth="1"/>
    <col min="8" max="8" width="16.85546875" style="3" customWidth="1"/>
    <col min="9" max="9" width="16.140625" style="3" customWidth="1"/>
    <col min="10" max="10" width="16.42578125" style="3" customWidth="1"/>
    <col min="11" max="16384" width="9.140625" style="3"/>
  </cols>
  <sheetData>
    <row r="2" spans="1:10">
      <c r="A2" s="426" t="s">
        <v>438</v>
      </c>
      <c r="B2" s="426"/>
      <c r="C2" s="426"/>
      <c r="D2" s="426"/>
      <c r="E2" s="426"/>
      <c r="F2" s="426"/>
      <c r="G2" s="426"/>
      <c r="H2" s="426"/>
    </row>
    <row r="3" spans="1:10">
      <c r="A3" s="131"/>
      <c r="B3" s="133"/>
      <c r="C3" s="131"/>
      <c r="D3" s="131"/>
      <c r="E3" s="131"/>
      <c r="F3" s="133"/>
      <c r="G3" s="131"/>
      <c r="H3" s="131"/>
      <c r="J3" s="261" t="s">
        <v>412</v>
      </c>
    </row>
    <row r="4" spans="1:10" ht="41.25" customHeight="1">
      <c r="A4" s="427" t="s">
        <v>170</v>
      </c>
      <c r="B4" s="429" t="s">
        <v>17</v>
      </c>
      <c r="C4" s="431" t="s">
        <v>523</v>
      </c>
      <c r="D4" s="431" t="s">
        <v>516</v>
      </c>
      <c r="E4" s="431" t="s">
        <v>517</v>
      </c>
      <c r="F4" s="433" t="s">
        <v>518</v>
      </c>
      <c r="G4" s="435" t="s">
        <v>339</v>
      </c>
      <c r="H4" s="436"/>
      <c r="I4" s="436"/>
      <c r="J4" s="437"/>
    </row>
    <row r="5" spans="1:10" ht="54" customHeight="1">
      <c r="A5" s="428"/>
      <c r="B5" s="430"/>
      <c r="C5" s="432"/>
      <c r="D5" s="432"/>
      <c r="E5" s="432"/>
      <c r="F5" s="434"/>
      <c r="G5" s="78" t="s">
        <v>133</v>
      </c>
      <c r="H5" s="78" t="s">
        <v>134</v>
      </c>
      <c r="I5" s="78" t="s">
        <v>135</v>
      </c>
      <c r="J5" s="78" t="s">
        <v>63</v>
      </c>
    </row>
    <row r="6" spans="1:10" ht="23.25" customHeight="1">
      <c r="A6" s="134">
        <v>1</v>
      </c>
      <c r="B6" s="21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39">
        <v>9</v>
      </c>
      <c r="J6" s="39">
        <v>10</v>
      </c>
    </row>
    <row r="7" spans="1:10" ht="64.5" customHeight="1">
      <c r="A7" s="135" t="s">
        <v>415</v>
      </c>
      <c r="B7" s="262">
        <v>1018</v>
      </c>
      <c r="C7" s="370">
        <f>SUM(C8:C11)</f>
        <v>308.29999999999995</v>
      </c>
      <c r="D7" s="370">
        <f t="shared" ref="D7:J7" si="0">SUM(D8:D11)</f>
        <v>701.8</v>
      </c>
      <c r="E7" s="370">
        <f t="shared" si="0"/>
        <v>139</v>
      </c>
      <c r="F7" s="370">
        <f t="shared" ref="F7:F18" si="1">SUM(G7:J7)</f>
        <v>716.90000000000009</v>
      </c>
      <c r="G7" s="370">
        <f t="shared" si="0"/>
        <v>15.4</v>
      </c>
      <c r="H7" s="370">
        <f t="shared" si="0"/>
        <v>167.4</v>
      </c>
      <c r="I7" s="370">
        <f t="shared" si="0"/>
        <v>167.5</v>
      </c>
      <c r="J7" s="370">
        <f t="shared" si="0"/>
        <v>366.6</v>
      </c>
    </row>
    <row r="8" spans="1:10">
      <c r="A8" s="263" t="s">
        <v>461</v>
      </c>
      <c r="B8" s="21"/>
      <c r="C8" s="347">
        <v>2.5</v>
      </c>
      <c r="D8" s="354">
        <v>8</v>
      </c>
      <c r="E8" s="354">
        <v>3</v>
      </c>
      <c r="F8" s="354">
        <f t="shared" si="1"/>
        <v>6</v>
      </c>
      <c r="G8" s="354"/>
      <c r="H8" s="354">
        <v>2</v>
      </c>
      <c r="I8" s="354">
        <v>2</v>
      </c>
      <c r="J8" s="354">
        <v>2</v>
      </c>
    </row>
    <row r="9" spans="1:10">
      <c r="A9" s="264" t="s">
        <v>501</v>
      </c>
      <c r="B9" s="21"/>
      <c r="C9" s="347">
        <v>157.1</v>
      </c>
      <c r="D9" s="354">
        <v>160</v>
      </c>
      <c r="E9" s="354">
        <v>136</v>
      </c>
      <c r="F9" s="354">
        <f t="shared" si="1"/>
        <v>120</v>
      </c>
      <c r="G9" s="354"/>
      <c r="H9" s="354">
        <v>40</v>
      </c>
      <c r="I9" s="354">
        <v>40</v>
      </c>
      <c r="J9" s="354">
        <v>40</v>
      </c>
    </row>
    <row r="10" spans="1:10">
      <c r="A10" s="265" t="s">
        <v>502</v>
      </c>
      <c r="B10" s="21"/>
      <c r="C10" s="347">
        <v>133.30000000000001</v>
      </c>
      <c r="D10" s="354">
        <v>519.4</v>
      </c>
      <c r="E10" s="354">
        <v>0</v>
      </c>
      <c r="F10" s="354">
        <f t="shared" si="1"/>
        <v>580.1</v>
      </c>
      <c r="G10" s="354">
        <v>15.4</v>
      </c>
      <c r="H10" s="354">
        <v>121.8</v>
      </c>
      <c r="I10" s="354">
        <v>121.9</v>
      </c>
      <c r="J10" s="354">
        <v>321</v>
      </c>
    </row>
    <row r="11" spans="1:10">
      <c r="A11" s="263" t="s">
        <v>463</v>
      </c>
      <c r="B11" s="21"/>
      <c r="C11" s="347">
        <v>15.4</v>
      </c>
      <c r="D11" s="354">
        <v>14.4</v>
      </c>
      <c r="E11" s="354">
        <v>0</v>
      </c>
      <c r="F11" s="354">
        <f t="shared" si="1"/>
        <v>10.8</v>
      </c>
      <c r="G11" s="354"/>
      <c r="H11" s="354">
        <v>3.6</v>
      </c>
      <c r="I11" s="354">
        <v>3.6</v>
      </c>
      <c r="J11" s="354">
        <v>3.6</v>
      </c>
    </row>
    <row r="12" spans="1:10" s="43" customFormat="1" ht="38.25" customHeight="1">
      <c r="A12" s="135" t="s">
        <v>413</v>
      </c>
      <c r="B12" s="280">
        <v>1049</v>
      </c>
      <c r="C12" s="370">
        <f>SUM(C13:C14)</f>
        <v>0</v>
      </c>
      <c r="D12" s="370">
        <f t="shared" ref="D12:J12" si="2">SUM(D13:D14)</f>
        <v>20</v>
      </c>
      <c r="E12" s="370">
        <f t="shared" si="2"/>
        <v>202.4</v>
      </c>
      <c r="F12" s="370">
        <f t="shared" si="1"/>
        <v>20</v>
      </c>
      <c r="G12" s="370">
        <f t="shared" si="2"/>
        <v>5</v>
      </c>
      <c r="H12" s="370">
        <f t="shared" si="2"/>
        <v>5</v>
      </c>
      <c r="I12" s="370">
        <f t="shared" si="2"/>
        <v>5</v>
      </c>
      <c r="J12" s="370">
        <f t="shared" si="2"/>
        <v>5</v>
      </c>
    </row>
    <row r="13" spans="1:10" s="43" customFormat="1" ht="37.5">
      <c r="A13" s="265" t="s">
        <v>503</v>
      </c>
      <c r="B13" s="149"/>
      <c r="C13" s="347"/>
      <c r="D13" s="354">
        <v>16</v>
      </c>
      <c r="E13" s="354">
        <v>194.4</v>
      </c>
      <c r="F13" s="354">
        <f t="shared" si="1"/>
        <v>16</v>
      </c>
      <c r="G13" s="354">
        <v>4</v>
      </c>
      <c r="H13" s="354">
        <v>4</v>
      </c>
      <c r="I13" s="354">
        <v>4</v>
      </c>
      <c r="J13" s="354">
        <v>4</v>
      </c>
    </row>
    <row r="14" spans="1:10" s="43" customFormat="1">
      <c r="A14" s="263" t="s">
        <v>464</v>
      </c>
      <c r="B14" s="149"/>
      <c r="C14" s="347"/>
      <c r="D14" s="354">
        <v>4</v>
      </c>
      <c r="E14" s="354">
        <v>8</v>
      </c>
      <c r="F14" s="354">
        <f t="shared" si="1"/>
        <v>4</v>
      </c>
      <c r="G14" s="354">
        <v>1</v>
      </c>
      <c r="H14" s="354">
        <v>1</v>
      </c>
      <c r="I14" s="354">
        <v>1</v>
      </c>
      <c r="J14" s="354">
        <v>1</v>
      </c>
    </row>
    <row r="15" spans="1:10" s="43" customFormat="1" ht="46.5" hidden="1" customHeight="1">
      <c r="A15" s="135" t="s">
        <v>421</v>
      </c>
      <c r="B15" s="149">
        <v>1067</v>
      </c>
      <c r="C15" s="34">
        <f>SUM(C16:C16)</f>
        <v>0</v>
      </c>
      <c r="D15" s="34">
        <f>SUM(D16:D16)</f>
        <v>0</v>
      </c>
      <c r="E15" s="34">
        <f>SUM(E16:E16)</f>
        <v>0</v>
      </c>
      <c r="F15" s="353">
        <f t="shared" si="1"/>
        <v>0</v>
      </c>
      <c r="G15" s="34">
        <f>SUM(G16:G16)</f>
        <v>0</v>
      </c>
      <c r="H15" s="34">
        <f>SUM(H16:H16)</f>
        <v>0</v>
      </c>
      <c r="I15" s="34">
        <f>SUM(I16:I16)</f>
        <v>0</v>
      </c>
      <c r="J15" s="34">
        <f>SUM(J16:J16)</f>
        <v>0</v>
      </c>
    </row>
    <row r="16" spans="1:10" s="43" customFormat="1" ht="33.75" hidden="1" customHeight="1">
      <c r="A16" s="265" t="s">
        <v>462</v>
      </c>
      <c r="B16" s="149"/>
      <c r="C16" s="33"/>
      <c r="D16" s="34"/>
      <c r="E16" s="34"/>
      <c r="F16" s="353">
        <f t="shared" si="1"/>
        <v>0</v>
      </c>
      <c r="G16" s="34"/>
      <c r="H16" s="34"/>
      <c r="I16" s="154"/>
      <c r="J16" s="154"/>
    </row>
    <row r="17" spans="1:10" s="43" customFormat="1" ht="46.5" hidden="1" customHeight="1">
      <c r="A17" s="135" t="s">
        <v>416</v>
      </c>
      <c r="B17" s="149">
        <v>1086</v>
      </c>
      <c r="C17" s="34">
        <v>0</v>
      </c>
      <c r="D17" s="34">
        <v>0</v>
      </c>
      <c r="E17" s="34">
        <v>0</v>
      </c>
      <c r="F17" s="353">
        <f t="shared" si="1"/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s="43" customFormat="1" ht="31.5" hidden="1" customHeight="1">
      <c r="A18" s="136"/>
      <c r="B18" s="149"/>
      <c r="C18" s="33">
        <v>0</v>
      </c>
      <c r="D18" s="33"/>
      <c r="E18" s="33"/>
      <c r="F18" s="353">
        <f t="shared" si="1"/>
        <v>0</v>
      </c>
      <c r="G18" s="33"/>
      <c r="H18" s="33"/>
      <c r="I18" s="154"/>
      <c r="J18" s="154"/>
    </row>
    <row r="19" spans="1:10">
      <c r="A19" s="137"/>
      <c r="B19" s="38"/>
      <c r="C19" s="138"/>
      <c r="D19" s="139"/>
      <c r="E19" s="139"/>
      <c r="F19" s="139"/>
      <c r="G19" s="139"/>
      <c r="H19" s="139"/>
      <c r="I19" s="139"/>
      <c r="J19" s="139"/>
    </row>
    <row r="20" spans="1:10" ht="24.75" customHeight="1">
      <c r="A20" s="130" t="s">
        <v>365</v>
      </c>
      <c r="B20" s="22"/>
      <c r="C20" s="438" t="s">
        <v>87</v>
      </c>
      <c r="D20" s="438"/>
      <c r="E20" s="144"/>
      <c r="F20" s="140"/>
      <c r="G20" s="439" t="s">
        <v>486</v>
      </c>
      <c r="H20" s="440"/>
      <c r="I20" s="440"/>
    </row>
    <row r="21" spans="1:10">
      <c r="A21" s="38" t="s">
        <v>375</v>
      </c>
      <c r="B21" s="37"/>
      <c r="C21" s="441" t="s">
        <v>414</v>
      </c>
      <c r="D21" s="441"/>
      <c r="E21" s="145"/>
      <c r="F21" s="37"/>
      <c r="G21" s="442" t="s">
        <v>84</v>
      </c>
      <c r="H21" s="442"/>
      <c r="I21" s="442"/>
    </row>
    <row r="22" spans="1:10">
      <c r="A22" s="137"/>
      <c r="B22" s="38"/>
      <c r="C22" s="138"/>
      <c r="D22" s="139"/>
      <c r="E22" s="139"/>
      <c r="F22" s="139"/>
      <c r="G22" s="139"/>
      <c r="H22" s="139"/>
    </row>
    <row r="23" spans="1:10">
      <c r="A23" s="137"/>
      <c r="B23" s="38"/>
      <c r="C23" s="138"/>
      <c r="D23" s="139"/>
      <c r="E23" s="139"/>
      <c r="F23" s="139"/>
      <c r="G23" s="139"/>
      <c r="H23" s="139"/>
    </row>
    <row r="24" spans="1:10">
      <c r="A24" s="137"/>
      <c r="B24" s="38"/>
      <c r="C24" s="138"/>
      <c r="D24" s="139"/>
      <c r="E24" s="139"/>
      <c r="F24" s="139"/>
      <c r="G24" s="139"/>
      <c r="H24" s="139"/>
    </row>
    <row r="25" spans="1:10">
      <c r="A25" s="137"/>
      <c r="B25" s="38"/>
      <c r="C25" s="138"/>
      <c r="D25" s="139"/>
      <c r="E25" s="139"/>
      <c r="F25" s="139"/>
      <c r="G25" s="139"/>
      <c r="H25" s="139"/>
    </row>
    <row r="26" spans="1:10">
      <c r="A26" s="137"/>
      <c r="B26" s="38"/>
      <c r="C26" s="138"/>
      <c r="D26" s="139"/>
      <c r="E26" s="139"/>
      <c r="F26" s="139"/>
      <c r="G26" s="139"/>
      <c r="H26" s="139"/>
    </row>
    <row r="27" spans="1:10">
      <c r="A27" s="137"/>
      <c r="B27" s="38"/>
      <c r="C27" s="138"/>
      <c r="D27" s="139"/>
      <c r="E27" s="139"/>
      <c r="F27" s="139"/>
      <c r="G27" s="139"/>
      <c r="H27" s="139"/>
    </row>
    <row r="28" spans="1:10">
      <c r="A28" s="137"/>
      <c r="B28" s="38"/>
      <c r="C28" s="138"/>
      <c r="D28" s="139"/>
      <c r="E28" s="139"/>
      <c r="F28" s="139"/>
      <c r="G28" s="139"/>
      <c r="H28" s="139"/>
    </row>
    <row r="29" spans="1:10">
      <c r="A29" s="137"/>
      <c r="B29" s="38"/>
      <c r="C29" s="138"/>
      <c r="D29" s="139"/>
      <c r="E29" s="139"/>
      <c r="F29" s="139"/>
      <c r="G29" s="139"/>
      <c r="H29" s="139"/>
    </row>
    <row r="30" spans="1:10">
      <c r="A30" s="137"/>
      <c r="B30" s="38"/>
      <c r="C30" s="138"/>
      <c r="D30" s="139"/>
      <c r="E30" s="139"/>
      <c r="F30" s="139"/>
      <c r="G30" s="139"/>
      <c r="H30" s="139"/>
    </row>
    <row r="31" spans="1:10">
      <c r="A31" s="137"/>
      <c r="B31" s="38"/>
      <c r="C31" s="138"/>
      <c r="D31" s="139"/>
      <c r="E31" s="139"/>
      <c r="F31" s="139"/>
      <c r="G31" s="139"/>
      <c r="H31" s="139"/>
    </row>
    <row r="32" spans="1:10">
      <c r="A32" s="137"/>
      <c r="B32" s="38"/>
      <c r="C32" s="138"/>
      <c r="D32" s="139"/>
      <c r="E32" s="139"/>
      <c r="F32" s="139"/>
      <c r="G32" s="139"/>
      <c r="H32" s="139"/>
    </row>
    <row r="33" spans="1:8">
      <c r="A33" s="137"/>
      <c r="B33" s="38"/>
      <c r="C33" s="138"/>
      <c r="D33" s="139"/>
      <c r="E33" s="139"/>
      <c r="F33" s="139"/>
      <c r="G33" s="139"/>
      <c r="H33" s="139"/>
    </row>
    <row r="34" spans="1:8">
      <c r="A34" s="137"/>
      <c r="B34" s="38"/>
      <c r="C34" s="138"/>
      <c r="D34" s="139"/>
      <c r="E34" s="139"/>
      <c r="F34" s="139"/>
      <c r="G34" s="139"/>
      <c r="H34" s="139"/>
    </row>
    <row r="35" spans="1:8">
      <c r="A35" s="137"/>
      <c r="B35" s="38"/>
      <c r="C35" s="138"/>
      <c r="D35" s="139"/>
      <c r="E35" s="139"/>
      <c r="F35" s="139"/>
      <c r="G35" s="139"/>
      <c r="H35" s="139"/>
    </row>
    <row r="36" spans="1:8">
      <c r="A36" s="137"/>
      <c r="B36" s="38"/>
      <c r="C36" s="138"/>
      <c r="D36" s="139"/>
      <c r="E36" s="139"/>
      <c r="F36" s="139"/>
      <c r="G36" s="139"/>
      <c r="H36" s="139"/>
    </row>
    <row r="37" spans="1:8">
      <c r="A37" s="137"/>
      <c r="B37" s="38"/>
      <c r="C37" s="138"/>
      <c r="D37" s="139"/>
      <c r="E37" s="139"/>
      <c r="F37" s="139"/>
      <c r="G37" s="139"/>
      <c r="H37" s="139"/>
    </row>
    <row r="38" spans="1:8">
      <c r="A38" s="137"/>
      <c r="B38" s="38"/>
      <c r="C38" s="138"/>
      <c r="D38" s="139"/>
      <c r="E38" s="139"/>
      <c r="F38" s="139"/>
      <c r="G38" s="139"/>
      <c r="H38" s="139"/>
    </row>
    <row r="39" spans="1:8">
      <c r="A39" s="137"/>
      <c r="B39" s="38"/>
      <c r="C39" s="138"/>
      <c r="D39" s="139"/>
      <c r="E39" s="139"/>
      <c r="F39" s="139"/>
      <c r="G39" s="139"/>
      <c r="H39" s="139"/>
    </row>
    <row r="40" spans="1:8">
      <c r="A40" s="137"/>
      <c r="B40" s="38"/>
      <c r="C40" s="138"/>
      <c r="D40" s="139"/>
      <c r="E40" s="139"/>
      <c r="F40" s="139"/>
      <c r="G40" s="139"/>
      <c r="H40" s="139"/>
    </row>
    <row r="41" spans="1:8">
      <c r="A41" s="137"/>
      <c r="B41" s="38"/>
      <c r="C41" s="138"/>
      <c r="D41" s="139"/>
      <c r="E41" s="139"/>
      <c r="F41" s="139"/>
      <c r="G41" s="139"/>
      <c r="H41" s="139"/>
    </row>
    <row r="42" spans="1:8">
      <c r="A42" s="137"/>
      <c r="B42" s="38"/>
      <c r="C42" s="138"/>
      <c r="D42" s="139"/>
      <c r="E42" s="139"/>
      <c r="F42" s="139"/>
      <c r="G42" s="139"/>
      <c r="H42" s="139"/>
    </row>
    <row r="43" spans="1:8">
      <c r="A43" s="137"/>
      <c r="B43" s="38"/>
      <c r="C43" s="138"/>
      <c r="D43" s="139"/>
      <c r="E43" s="139"/>
      <c r="F43" s="139"/>
      <c r="G43" s="139"/>
      <c r="H43" s="139"/>
    </row>
    <row r="44" spans="1:8">
      <c r="A44" s="137"/>
      <c r="B44" s="38"/>
      <c r="C44" s="138"/>
      <c r="D44" s="139"/>
      <c r="E44" s="139"/>
      <c r="F44" s="139"/>
      <c r="G44" s="139"/>
      <c r="H44" s="139"/>
    </row>
    <row r="45" spans="1:8">
      <c r="A45" s="137"/>
      <c r="B45" s="38"/>
      <c r="C45" s="138"/>
      <c r="D45" s="139"/>
      <c r="E45" s="139"/>
      <c r="F45" s="139"/>
      <c r="G45" s="139"/>
      <c r="H45" s="139"/>
    </row>
    <row r="46" spans="1:8">
      <c r="A46" s="137"/>
      <c r="B46" s="38"/>
      <c r="C46" s="138"/>
      <c r="D46" s="139"/>
      <c r="E46" s="139"/>
      <c r="F46" s="139"/>
      <c r="G46" s="139"/>
      <c r="H46" s="139"/>
    </row>
    <row r="47" spans="1:8">
      <c r="A47" s="137"/>
      <c r="B47" s="38"/>
      <c r="C47" s="138"/>
      <c r="D47" s="139"/>
      <c r="E47" s="139"/>
      <c r="F47" s="139"/>
      <c r="G47" s="139"/>
      <c r="H47" s="139"/>
    </row>
    <row r="48" spans="1:8">
      <c r="A48" s="137"/>
      <c r="B48" s="38"/>
      <c r="C48" s="138"/>
      <c r="D48" s="139"/>
      <c r="E48" s="139"/>
      <c r="F48" s="139"/>
      <c r="G48" s="139"/>
      <c r="H48" s="139"/>
    </row>
    <row r="49" spans="1:8">
      <c r="A49" s="137"/>
      <c r="B49" s="38"/>
      <c r="C49" s="138"/>
      <c r="D49" s="139"/>
      <c r="E49" s="139"/>
      <c r="F49" s="139"/>
      <c r="G49" s="139"/>
      <c r="H49" s="139"/>
    </row>
    <row r="50" spans="1:8">
      <c r="A50" s="137"/>
      <c r="B50" s="38"/>
      <c r="C50" s="138"/>
      <c r="D50" s="139"/>
      <c r="E50" s="139"/>
      <c r="F50" s="139"/>
      <c r="G50" s="139"/>
      <c r="H50" s="139"/>
    </row>
    <row r="51" spans="1:8">
      <c r="A51" s="137"/>
      <c r="B51" s="38"/>
      <c r="C51" s="138"/>
      <c r="D51" s="139"/>
      <c r="E51" s="139"/>
      <c r="F51" s="139"/>
      <c r="G51" s="139"/>
      <c r="H51" s="139"/>
    </row>
    <row r="52" spans="1:8">
      <c r="A52" s="137"/>
      <c r="B52" s="38"/>
      <c r="C52" s="138"/>
      <c r="D52" s="139"/>
      <c r="E52" s="139"/>
      <c r="F52" s="139"/>
      <c r="G52" s="139"/>
      <c r="H52" s="139"/>
    </row>
    <row r="53" spans="1:8">
      <c r="A53" s="137"/>
      <c r="C53" s="42"/>
      <c r="D53" s="141"/>
      <c r="E53" s="141"/>
      <c r="F53" s="141"/>
      <c r="G53" s="141"/>
      <c r="H53" s="141"/>
    </row>
    <row r="54" spans="1:8">
      <c r="A54" s="142"/>
      <c r="C54" s="42"/>
      <c r="D54" s="141"/>
      <c r="E54" s="141"/>
      <c r="F54" s="141"/>
      <c r="G54" s="141"/>
      <c r="H54" s="141"/>
    </row>
    <row r="55" spans="1:8">
      <c r="A55" s="142"/>
      <c r="C55" s="42"/>
      <c r="D55" s="141"/>
      <c r="E55" s="141"/>
      <c r="F55" s="141"/>
      <c r="G55" s="141"/>
      <c r="H55" s="141"/>
    </row>
    <row r="56" spans="1:8">
      <c r="A56" s="142"/>
      <c r="C56" s="42"/>
      <c r="D56" s="141"/>
      <c r="E56" s="141"/>
      <c r="F56" s="141"/>
      <c r="G56" s="141"/>
      <c r="H56" s="141"/>
    </row>
    <row r="57" spans="1:8">
      <c r="A57" s="142"/>
      <c r="C57" s="42"/>
      <c r="D57" s="141"/>
      <c r="E57" s="141"/>
      <c r="F57" s="141"/>
      <c r="G57" s="141"/>
      <c r="H57" s="141"/>
    </row>
    <row r="58" spans="1:8">
      <c r="A58" s="142"/>
      <c r="C58" s="42"/>
      <c r="D58" s="141"/>
      <c r="E58" s="141"/>
      <c r="F58" s="141"/>
      <c r="G58" s="141"/>
      <c r="H58" s="141"/>
    </row>
    <row r="59" spans="1:8">
      <c r="A59" s="142"/>
      <c r="C59" s="42"/>
      <c r="D59" s="141"/>
      <c r="E59" s="141"/>
      <c r="F59" s="141"/>
      <c r="G59" s="141"/>
      <c r="H59" s="141"/>
    </row>
    <row r="60" spans="1:8">
      <c r="A60" s="142"/>
      <c r="C60" s="42"/>
      <c r="D60" s="141"/>
      <c r="E60" s="141"/>
      <c r="F60" s="141"/>
      <c r="G60" s="141"/>
      <c r="H60" s="141"/>
    </row>
    <row r="61" spans="1:8">
      <c r="A61" s="142"/>
      <c r="C61" s="42"/>
      <c r="D61" s="141"/>
      <c r="E61" s="141"/>
      <c r="F61" s="141"/>
      <c r="G61" s="141"/>
      <c r="H61" s="141"/>
    </row>
    <row r="62" spans="1:8">
      <c r="A62" s="142"/>
      <c r="C62" s="42"/>
      <c r="D62" s="141"/>
      <c r="E62" s="141"/>
      <c r="F62" s="141"/>
      <c r="G62" s="141"/>
      <c r="H62" s="141"/>
    </row>
    <row r="63" spans="1:8">
      <c r="A63" s="142"/>
      <c r="C63" s="42"/>
      <c r="D63" s="141"/>
      <c r="E63" s="141"/>
      <c r="F63" s="141"/>
      <c r="G63" s="141"/>
      <c r="H63" s="141"/>
    </row>
    <row r="64" spans="1:8">
      <c r="A64" s="142"/>
      <c r="C64" s="42"/>
      <c r="D64" s="141"/>
      <c r="E64" s="141"/>
      <c r="F64" s="141"/>
      <c r="G64" s="141"/>
      <c r="H64" s="141"/>
    </row>
    <row r="65" spans="1:8">
      <c r="A65" s="142"/>
      <c r="C65" s="42"/>
      <c r="D65" s="141"/>
      <c r="E65" s="141"/>
      <c r="F65" s="141"/>
      <c r="G65" s="141"/>
      <c r="H65" s="141"/>
    </row>
    <row r="66" spans="1:8">
      <c r="A66" s="142"/>
      <c r="C66" s="42"/>
      <c r="D66" s="141"/>
      <c r="E66" s="141"/>
      <c r="F66" s="141"/>
      <c r="G66" s="141"/>
      <c r="H66" s="141"/>
    </row>
    <row r="67" spans="1:8">
      <c r="A67" s="142"/>
      <c r="C67" s="42"/>
      <c r="D67" s="141"/>
      <c r="E67" s="141"/>
      <c r="F67" s="141"/>
      <c r="G67" s="141"/>
      <c r="H67" s="141"/>
    </row>
    <row r="68" spans="1:8">
      <c r="A68" s="142"/>
      <c r="C68" s="42"/>
      <c r="D68" s="141"/>
      <c r="E68" s="141"/>
      <c r="F68" s="141"/>
      <c r="G68" s="141"/>
      <c r="H68" s="141"/>
    </row>
    <row r="69" spans="1:8">
      <c r="A69" s="142"/>
      <c r="C69" s="42"/>
      <c r="D69" s="141"/>
      <c r="E69" s="141"/>
      <c r="F69" s="141"/>
      <c r="G69" s="141"/>
      <c r="H69" s="141"/>
    </row>
    <row r="70" spans="1:8">
      <c r="A70" s="142"/>
      <c r="C70" s="42"/>
      <c r="D70" s="141"/>
      <c r="E70" s="141"/>
      <c r="F70" s="141"/>
      <c r="G70" s="141"/>
      <c r="H70" s="141"/>
    </row>
    <row r="71" spans="1:8">
      <c r="A71" s="142"/>
      <c r="C71" s="42"/>
      <c r="D71" s="141"/>
      <c r="E71" s="141"/>
      <c r="F71" s="141"/>
      <c r="G71" s="141"/>
      <c r="H71" s="141"/>
    </row>
    <row r="72" spans="1:8">
      <c r="A72" s="142"/>
      <c r="C72" s="42"/>
      <c r="D72" s="141"/>
      <c r="E72" s="141"/>
      <c r="F72" s="141"/>
      <c r="G72" s="141"/>
      <c r="H72" s="141"/>
    </row>
    <row r="73" spans="1:8">
      <c r="A73" s="142"/>
      <c r="C73" s="42"/>
      <c r="D73" s="141"/>
      <c r="E73" s="141"/>
      <c r="F73" s="141"/>
      <c r="G73" s="141"/>
      <c r="H73" s="141"/>
    </row>
    <row r="74" spans="1:8">
      <c r="A74" s="142"/>
      <c r="C74" s="42"/>
      <c r="D74" s="141"/>
      <c r="E74" s="141"/>
      <c r="F74" s="141"/>
      <c r="G74" s="141"/>
      <c r="H74" s="141"/>
    </row>
    <row r="75" spans="1:8">
      <c r="A75" s="142"/>
      <c r="C75" s="42"/>
      <c r="D75" s="141"/>
      <c r="E75" s="141"/>
      <c r="F75" s="141"/>
      <c r="G75" s="141"/>
      <c r="H75" s="141"/>
    </row>
    <row r="76" spans="1:8">
      <c r="A76" s="142"/>
    </row>
    <row r="77" spans="1:8">
      <c r="A77" s="143"/>
    </row>
    <row r="78" spans="1:8">
      <c r="A78" s="143"/>
    </row>
    <row r="79" spans="1:8">
      <c r="A79" s="143"/>
    </row>
    <row r="80" spans="1:8">
      <c r="A80" s="143"/>
    </row>
    <row r="81" spans="1:1">
      <c r="A81" s="143"/>
    </row>
    <row r="82" spans="1:1">
      <c r="A82" s="143"/>
    </row>
    <row r="83" spans="1:1">
      <c r="A83" s="143"/>
    </row>
    <row r="84" spans="1:1">
      <c r="A84" s="143"/>
    </row>
    <row r="85" spans="1:1">
      <c r="A85" s="143"/>
    </row>
    <row r="86" spans="1:1">
      <c r="A86" s="143"/>
    </row>
    <row r="87" spans="1:1">
      <c r="A87" s="143"/>
    </row>
    <row r="88" spans="1:1">
      <c r="A88" s="143"/>
    </row>
    <row r="89" spans="1:1">
      <c r="A89" s="143"/>
    </row>
    <row r="90" spans="1:1">
      <c r="A90" s="143"/>
    </row>
    <row r="91" spans="1:1">
      <c r="A91" s="143"/>
    </row>
    <row r="92" spans="1:1">
      <c r="A92" s="143"/>
    </row>
    <row r="93" spans="1:1">
      <c r="A93" s="143"/>
    </row>
    <row r="94" spans="1:1">
      <c r="A94" s="143"/>
    </row>
    <row r="95" spans="1:1">
      <c r="A95" s="143"/>
    </row>
    <row r="96" spans="1:1">
      <c r="A96" s="143"/>
    </row>
    <row r="97" spans="1:1">
      <c r="A97" s="143"/>
    </row>
    <row r="98" spans="1:1">
      <c r="A98" s="143"/>
    </row>
    <row r="99" spans="1:1">
      <c r="A99" s="143"/>
    </row>
    <row r="100" spans="1:1">
      <c r="A100" s="143"/>
    </row>
    <row r="101" spans="1:1">
      <c r="A101" s="143"/>
    </row>
    <row r="102" spans="1:1">
      <c r="A102" s="143"/>
    </row>
    <row r="103" spans="1:1">
      <c r="A103" s="143"/>
    </row>
    <row r="104" spans="1:1">
      <c r="A104" s="143"/>
    </row>
    <row r="105" spans="1:1">
      <c r="A105" s="143"/>
    </row>
    <row r="106" spans="1:1">
      <c r="A106" s="143"/>
    </row>
    <row r="107" spans="1:1">
      <c r="A107" s="143"/>
    </row>
    <row r="108" spans="1:1">
      <c r="A108" s="143"/>
    </row>
    <row r="109" spans="1:1">
      <c r="A109" s="143"/>
    </row>
    <row r="110" spans="1:1">
      <c r="A110" s="143"/>
    </row>
    <row r="111" spans="1:1">
      <c r="A111" s="143"/>
    </row>
    <row r="112" spans="1:1">
      <c r="A112" s="143"/>
    </row>
    <row r="113" spans="1:1">
      <c r="A113" s="143"/>
    </row>
    <row r="114" spans="1:1">
      <c r="A114" s="143"/>
    </row>
    <row r="115" spans="1:1">
      <c r="A115" s="143"/>
    </row>
    <row r="116" spans="1:1">
      <c r="A116" s="143"/>
    </row>
    <row r="117" spans="1:1">
      <c r="A117" s="143"/>
    </row>
    <row r="118" spans="1:1">
      <c r="A118" s="143"/>
    </row>
    <row r="119" spans="1:1">
      <c r="A119" s="143"/>
    </row>
    <row r="120" spans="1:1">
      <c r="A120" s="143"/>
    </row>
    <row r="121" spans="1:1">
      <c r="A121" s="143"/>
    </row>
    <row r="122" spans="1:1">
      <c r="A122" s="143"/>
    </row>
    <row r="123" spans="1:1">
      <c r="A123" s="143"/>
    </row>
    <row r="124" spans="1:1">
      <c r="A124" s="143"/>
    </row>
    <row r="125" spans="1:1">
      <c r="A125" s="143"/>
    </row>
    <row r="126" spans="1:1">
      <c r="A126" s="143"/>
    </row>
    <row r="127" spans="1:1">
      <c r="A127" s="143"/>
    </row>
    <row r="128" spans="1:1">
      <c r="A128" s="143"/>
    </row>
    <row r="129" spans="1:1">
      <c r="A129" s="143"/>
    </row>
    <row r="130" spans="1:1">
      <c r="A130" s="143"/>
    </row>
    <row r="131" spans="1:1">
      <c r="A131" s="143"/>
    </row>
    <row r="132" spans="1:1">
      <c r="A132" s="143"/>
    </row>
    <row r="133" spans="1:1">
      <c r="A133" s="143"/>
    </row>
    <row r="134" spans="1:1">
      <c r="A134" s="143"/>
    </row>
    <row r="135" spans="1:1">
      <c r="A135" s="143"/>
    </row>
    <row r="136" spans="1:1">
      <c r="A136" s="143"/>
    </row>
    <row r="137" spans="1:1">
      <c r="A137" s="143"/>
    </row>
    <row r="138" spans="1:1">
      <c r="A138" s="143"/>
    </row>
    <row r="139" spans="1:1">
      <c r="A139" s="143"/>
    </row>
    <row r="140" spans="1:1">
      <c r="A140" s="143"/>
    </row>
    <row r="141" spans="1:1">
      <c r="A141" s="143"/>
    </row>
    <row r="142" spans="1:1">
      <c r="A142" s="143"/>
    </row>
    <row r="143" spans="1:1">
      <c r="A143" s="143"/>
    </row>
    <row r="144" spans="1:1">
      <c r="A144" s="143"/>
    </row>
    <row r="145" spans="1:1">
      <c r="A145" s="143"/>
    </row>
    <row r="146" spans="1:1">
      <c r="A146" s="143"/>
    </row>
    <row r="147" spans="1:1">
      <c r="A147" s="143"/>
    </row>
    <row r="148" spans="1:1">
      <c r="A148" s="143"/>
    </row>
    <row r="149" spans="1:1">
      <c r="A149" s="143"/>
    </row>
    <row r="150" spans="1:1">
      <c r="A150" s="143"/>
    </row>
    <row r="151" spans="1:1">
      <c r="A151" s="143"/>
    </row>
    <row r="152" spans="1:1">
      <c r="A152" s="143"/>
    </row>
    <row r="153" spans="1:1">
      <c r="A153" s="143"/>
    </row>
    <row r="154" spans="1:1">
      <c r="A154" s="143"/>
    </row>
    <row r="155" spans="1:1">
      <c r="A155" s="143"/>
    </row>
    <row r="156" spans="1:1">
      <c r="A156" s="143"/>
    </row>
    <row r="157" spans="1:1">
      <c r="A157" s="143"/>
    </row>
    <row r="158" spans="1:1">
      <c r="A158" s="143"/>
    </row>
    <row r="159" spans="1:1">
      <c r="A159" s="143"/>
    </row>
    <row r="160" spans="1:1">
      <c r="A160" s="143"/>
    </row>
    <row r="161" spans="1:1">
      <c r="A161" s="143"/>
    </row>
    <row r="162" spans="1:1">
      <c r="A162" s="143"/>
    </row>
    <row r="163" spans="1:1">
      <c r="A163" s="143"/>
    </row>
    <row r="164" spans="1:1">
      <c r="A164" s="143"/>
    </row>
    <row r="165" spans="1:1">
      <c r="A165" s="143"/>
    </row>
    <row r="166" spans="1:1">
      <c r="A166" s="143"/>
    </row>
    <row r="167" spans="1:1">
      <c r="A167" s="143"/>
    </row>
    <row r="168" spans="1:1">
      <c r="A168" s="143"/>
    </row>
    <row r="169" spans="1:1">
      <c r="A169" s="143"/>
    </row>
    <row r="170" spans="1:1">
      <c r="A170" s="143"/>
    </row>
    <row r="171" spans="1:1">
      <c r="A171" s="143"/>
    </row>
    <row r="172" spans="1:1">
      <c r="A172" s="143"/>
    </row>
    <row r="173" spans="1:1">
      <c r="A173" s="143"/>
    </row>
    <row r="174" spans="1:1">
      <c r="A174" s="143"/>
    </row>
    <row r="175" spans="1:1">
      <c r="A175" s="143"/>
    </row>
    <row r="176" spans="1:1">
      <c r="A176" s="143"/>
    </row>
    <row r="177" spans="1:1">
      <c r="A177" s="143"/>
    </row>
    <row r="178" spans="1:1">
      <c r="A178" s="143"/>
    </row>
    <row r="179" spans="1:1">
      <c r="A179" s="143"/>
    </row>
    <row r="180" spans="1:1">
      <c r="A180" s="143"/>
    </row>
    <row r="181" spans="1:1">
      <c r="A181" s="143"/>
    </row>
    <row r="182" spans="1:1">
      <c r="A182" s="143"/>
    </row>
    <row r="183" spans="1:1">
      <c r="A183" s="143"/>
    </row>
    <row r="184" spans="1:1">
      <c r="A184" s="143"/>
    </row>
    <row r="185" spans="1:1">
      <c r="A185" s="143"/>
    </row>
    <row r="186" spans="1:1">
      <c r="A186" s="143"/>
    </row>
    <row r="187" spans="1:1">
      <c r="A187" s="143"/>
    </row>
    <row r="188" spans="1:1">
      <c r="A188" s="143"/>
    </row>
    <row r="189" spans="1:1">
      <c r="A189" s="143"/>
    </row>
    <row r="190" spans="1:1">
      <c r="A190" s="143"/>
    </row>
    <row r="191" spans="1:1">
      <c r="A191" s="143"/>
    </row>
    <row r="192" spans="1:1">
      <c r="A192" s="143"/>
    </row>
    <row r="193" spans="1:1">
      <c r="A193" s="143"/>
    </row>
    <row r="194" spans="1:1">
      <c r="A194" s="143"/>
    </row>
    <row r="195" spans="1:1">
      <c r="A195" s="143"/>
    </row>
    <row r="196" spans="1:1">
      <c r="A196" s="143"/>
    </row>
    <row r="197" spans="1:1">
      <c r="A197" s="143"/>
    </row>
    <row r="198" spans="1:1">
      <c r="A198" s="143"/>
    </row>
    <row r="199" spans="1:1">
      <c r="A199" s="143"/>
    </row>
    <row r="200" spans="1:1">
      <c r="A200" s="143"/>
    </row>
    <row r="201" spans="1:1">
      <c r="A201" s="143"/>
    </row>
    <row r="202" spans="1:1">
      <c r="A202" s="143"/>
    </row>
    <row r="203" spans="1:1">
      <c r="A203" s="143"/>
    </row>
    <row r="204" spans="1:1">
      <c r="A204" s="143"/>
    </row>
    <row r="205" spans="1:1">
      <c r="A205" s="143"/>
    </row>
    <row r="206" spans="1:1">
      <c r="A206" s="143"/>
    </row>
    <row r="207" spans="1:1">
      <c r="A207" s="143"/>
    </row>
    <row r="208" spans="1:1">
      <c r="A208" s="143"/>
    </row>
    <row r="209" spans="1:1">
      <c r="A209" s="143"/>
    </row>
    <row r="210" spans="1:1">
      <c r="A210" s="143"/>
    </row>
    <row r="211" spans="1:1">
      <c r="A211" s="143"/>
    </row>
    <row r="212" spans="1:1">
      <c r="A212" s="143"/>
    </row>
    <row r="213" spans="1:1">
      <c r="A213" s="143"/>
    </row>
    <row r="214" spans="1:1">
      <c r="A214" s="143"/>
    </row>
    <row r="215" spans="1:1">
      <c r="A215" s="143"/>
    </row>
    <row r="216" spans="1:1">
      <c r="A216" s="143"/>
    </row>
    <row r="217" spans="1:1">
      <c r="A217" s="143"/>
    </row>
    <row r="218" spans="1:1">
      <c r="A218" s="143"/>
    </row>
    <row r="219" spans="1:1">
      <c r="A219" s="143"/>
    </row>
    <row r="220" spans="1:1">
      <c r="A220" s="143"/>
    </row>
    <row r="221" spans="1:1">
      <c r="A221" s="143"/>
    </row>
    <row r="222" spans="1:1">
      <c r="A222" s="143"/>
    </row>
    <row r="223" spans="1:1">
      <c r="A223" s="143"/>
    </row>
    <row r="224" spans="1:1">
      <c r="A224" s="143"/>
    </row>
    <row r="225" spans="1:1">
      <c r="A225" s="143"/>
    </row>
    <row r="226" spans="1:1">
      <c r="A226" s="143"/>
    </row>
    <row r="227" spans="1:1">
      <c r="A227" s="143"/>
    </row>
    <row r="228" spans="1:1">
      <c r="A228" s="143"/>
    </row>
    <row r="229" spans="1:1">
      <c r="A229" s="143"/>
    </row>
    <row r="230" spans="1:1">
      <c r="A230" s="143"/>
    </row>
    <row r="231" spans="1:1">
      <c r="A231" s="143"/>
    </row>
    <row r="232" spans="1:1">
      <c r="A232" s="143"/>
    </row>
    <row r="233" spans="1:1">
      <c r="A233" s="143"/>
    </row>
    <row r="234" spans="1:1">
      <c r="A234" s="143"/>
    </row>
    <row r="235" spans="1:1">
      <c r="A235" s="143"/>
    </row>
    <row r="236" spans="1:1">
      <c r="A236" s="143"/>
    </row>
    <row r="237" spans="1:1">
      <c r="A237" s="143"/>
    </row>
    <row r="238" spans="1:1">
      <c r="A238" s="143"/>
    </row>
    <row r="239" spans="1:1">
      <c r="A239" s="143"/>
    </row>
    <row r="240" spans="1:1">
      <c r="A240" s="143"/>
    </row>
    <row r="241" spans="1:1">
      <c r="A241" s="143"/>
    </row>
    <row r="242" spans="1:1">
      <c r="A242" s="143"/>
    </row>
    <row r="243" spans="1:1">
      <c r="A243" s="143"/>
    </row>
  </sheetData>
  <mergeCells count="12">
    <mergeCell ref="C20:D20"/>
    <mergeCell ref="G20:I20"/>
    <mergeCell ref="C21:D21"/>
    <mergeCell ref="G21:I21"/>
    <mergeCell ref="A2:H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3622047244094491" right="0.15748031496062992" top="0.19685039370078741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T196"/>
  <sheetViews>
    <sheetView view="pageBreakPreview" topLeftCell="A46" zoomScale="70" zoomScaleNormal="75" zoomScaleSheetLayoutView="70" workbookViewId="0">
      <selection activeCell="O15" sqref="O15"/>
    </sheetView>
  </sheetViews>
  <sheetFormatPr defaultColWidth="77.85546875" defaultRowHeight="20.25"/>
  <cols>
    <col min="1" max="1" width="110.5703125" style="75" customWidth="1"/>
    <col min="2" max="2" width="15.28515625" style="76" customWidth="1"/>
    <col min="3" max="3" width="15.85546875" style="76" customWidth="1"/>
    <col min="4" max="4" width="18.140625" style="76" customWidth="1"/>
    <col min="5" max="5" width="17.28515625" style="76" customWidth="1"/>
    <col min="6" max="7" width="15.85546875" style="75" customWidth="1"/>
    <col min="8" max="8" width="15.140625" style="75" customWidth="1"/>
    <col min="9" max="10" width="15.85546875" style="75" customWidth="1"/>
    <col min="11" max="11" width="10" style="75" customWidth="1"/>
    <col min="12" max="12" width="14.5703125" style="75" bestFit="1" customWidth="1"/>
    <col min="13" max="15" width="12.140625" style="75" bestFit="1" customWidth="1"/>
    <col min="16" max="20" width="12.5703125" style="75" bestFit="1" customWidth="1"/>
    <col min="21" max="255" width="9.140625" style="75" customWidth="1"/>
    <col min="256" max="16384" width="77.85546875" style="75"/>
  </cols>
  <sheetData>
    <row r="1" spans="1:20" ht="26.25" customHeight="1">
      <c r="J1" s="77" t="s">
        <v>362</v>
      </c>
    </row>
    <row r="2" spans="1:20" ht="32.25" customHeight="1">
      <c r="A2" s="443" t="s">
        <v>116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20" ht="27.75" customHeight="1">
      <c r="A3" s="76"/>
      <c r="F3" s="76"/>
      <c r="G3" s="76"/>
      <c r="H3" s="76"/>
      <c r="I3" s="76"/>
      <c r="J3" s="83" t="s">
        <v>369</v>
      </c>
    </row>
    <row r="4" spans="1:20" ht="38.25" customHeight="1">
      <c r="A4" s="444" t="s">
        <v>170</v>
      </c>
      <c r="B4" s="445" t="s">
        <v>17</v>
      </c>
      <c r="C4" s="445" t="s">
        <v>515</v>
      </c>
      <c r="D4" s="445" t="s">
        <v>516</v>
      </c>
      <c r="E4" s="446" t="s">
        <v>517</v>
      </c>
      <c r="F4" s="447" t="s">
        <v>518</v>
      </c>
      <c r="G4" s="447" t="s">
        <v>339</v>
      </c>
      <c r="H4" s="447"/>
      <c r="I4" s="447"/>
      <c r="J4" s="447"/>
    </row>
    <row r="5" spans="1:20" ht="92.25" customHeight="1">
      <c r="A5" s="444"/>
      <c r="B5" s="445"/>
      <c r="C5" s="445"/>
      <c r="D5" s="445"/>
      <c r="E5" s="446"/>
      <c r="F5" s="447"/>
      <c r="G5" s="78" t="s">
        <v>133</v>
      </c>
      <c r="H5" s="78" t="s">
        <v>134</v>
      </c>
      <c r="I5" s="78" t="s">
        <v>135</v>
      </c>
      <c r="J5" s="78" t="s">
        <v>63</v>
      </c>
    </row>
    <row r="6" spans="1:20" ht="30" customHeight="1">
      <c r="A6" s="79">
        <v>1</v>
      </c>
      <c r="B6" s="311">
        <v>2</v>
      </c>
      <c r="C6" s="311">
        <v>3</v>
      </c>
      <c r="D6" s="311">
        <v>4</v>
      </c>
      <c r="E6" s="311">
        <v>5</v>
      </c>
      <c r="F6" s="311">
        <v>6</v>
      </c>
      <c r="G6" s="311">
        <v>7</v>
      </c>
      <c r="H6" s="311">
        <v>8</v>
      </c>
      <c r="I6" s="311">
        <v>9</v>
      </c>
      <c r="J6" s="311">
        <v>10</v>
      </c>
    </row>
    <row r="7" spans="1:20" ht="35.25" customHeight="1">
      <c r="A7" s="450" t="s">
        <v>114</v>
      </c>
      <c r="B7" s="451"/>
      <c r="C7" s="451"/>
      <c r="D7" s="451"/>
      <c r="E7" s="451"/>
      <c r="F7" s="451"/>
      <c r="G7" s="451"/>
      <c r="H7" s="451"/>
      <c r="I7" s="451"/>
      <c r="J7" s="452"/>
    </row>
    <row r="8" spans="1:20" ht="45.75" customHeight="1">
      <c r="A8" s="337" t="s">
        <v>51</v>
      </c>
      <c r="B8" s="338">
        <v>2000</v>
      </c>
      <c r="C8" s="364">
        <v>-244.8</v>
      </c>
      <c r="D8" s="364">
        <v>-244.8</v>
      </c>
      <c r="E8" s="364">
        <f>C17</f>
        <v>-250.20000000000002</v>
      </c>
      <c r="F8" s="364">
        <f>E17</f>
        <v>-252.60000000000002</v>
      </c>
      <c r="G8" s="364">
        <f>E17</f>
        <v>-252.60000000000002</v>
      </c>
      <c r="H8" s="364">
        <f>G17</f>
        <v>-252.60000000000002</v>
      </c>
      <c r="I8" s="364">
        <f>H17</f>
        <v>-252.60000000000002</v>
      </c>
      <c r="J8" s="364">
        <f>I17</f>
        <v>-252.60000000000002</v>
      </c>
      <c r="L8" s="300"/>
      <c r="M8" s="300"/>
      <c r="N8" s="300"/>
      <c r="O8" s="300"/>
      <c r="P8" s="300"/>
      <c r="Q8" s="300"/>
      <c r="R8" s="300"/>
      <c r="S8" s="300"/>
      <c r="T8" s="300"/>
    </row>
    <row r="9" spans="1:20" ht="49.5" customHeight="1">
      <c r="A9" s="339" t="s">
        <v>255</v>
      </c>
      <c r="B9" s="57">
        <v>2010</v>
      </c>
      <c r="C9" s="297">
        <f>SUM(C10:C10)</f>
        <v>0</v>
      </c>
      <c r="D9" s="297">
        <f>SUM(D10:D10)</f>
        <v>0</v>
      </c>
      <c r="E9" s="297">
        <f>SUM(E10:E10)</f>
        <v>0</v>
      </c>
      <c r="F9" s="297">
        <f t="shared" ref="F9:F43" si="0">SUM(G9:J9)</f>
        <v>0</v>
      </c>
      <c r="G9" s="297">
        <f>SUM(G10:G10)</f>
        <v>0</v>
      </c>
      <c r="H9" s="297">
        <f>SUM(H10:H10)</f>
        <v>0</v>
      </c>
      <c r="I9" s="297">
        <f>SUM(I10:I10)</f>
        <v>0</v>
      </c>
      <c r="J9" s="297">
        <f>SUM(J10:J10)</f>
        <v>0</v>
      </c>
      <c r="L9" s="300"/>
      <c r="M9" s="300"/>
      <c r="N9" s="300"/>
      <c r="O9" s="300"/>
      <c r="P9" s="300"/>
      <c r="Q9" s="300"/>
      <c r="R9" s="300"/>
      <c r="S9" s="300"/>
      <c r="T9" s="300"/>
    </row>
    <row r="10" spans="1:20" ht="53.25" customHeight="1">
      <c r="A10" s="291" t="s">
        <v>477</v>
      </c>
      <c r="B10" s="57">
        <v>2011</v>
      </c>
      <c r="C10" s="297" t="s">
        <v>206</v>
      </c>
      <c r="D10" s="297" t="s">
        <v>206</v>
      </c>
      <c r="E10" s="297" t="s">
        <v>206</v>
      </c>
      <c r="F10" s="297">
        <f>SUM(G10:J10)</f>
        <v>0</v>
      </c>
      <c r="G10" s="297" t="s">
        <v>206</v>
      </c>
      <c r="H10" s="297" t="s">
        <v>206</v>
      </c>
      <c r="I10" s="297" t="s">
        <v>206</v>
      </c>
      <c r="J10" s="297" t="s">
        <v>206</v>
      </c>
      <c r="L10" s="300"/>
      <c r="M10" s="300"/>
      <c r="N10" s="300"/>
      <c r="O10" s="300"/>
      <c r="P10" s="300"/>
      <c r="Q10" s="300"/>
      <c r="R10" s="300"/>
      <c r="S10" s="300"/>
      <c r="T10" s="300"/>
    </row>
    <row r="11" spans="1:20" ht="32.25" customHeight="1">
      <c r="A11" s="291" t="s">
        <v>138</v>
      </c>
      <c r="B11" s="57">
        <v>2020</v>
      </c>
      <c r="C11" s="297"/>
      <c r="D11" s="297"/>
      <c r="E11" s="297"/>
      <c r="F11" s="297">
        <f t="shared" si="0"/>
        <v>0</v>
      </c>
      <c r="G11" s="297"/>
      <c r="H11" s="297"/>
      <c r="I11" s="297"/>
      <c r="J11" s="297"/>
      <c r="L11" s="300"/>
      <c r="M11" s="300"/>
      <c r="N11" s="300"/>
      <c r="O11" s="300"/>
      <c r="P11" s="300"/>
      <c r="Q11" s="300"/>
      <c r="R11" s="300"/>
      <c r="S11" s="300"/>
      <c r="T11" s="300"/>
    </row>
    <row r="12" spans="1:20" ht="32.25" customHeight="1">
      <c r="A12" s="291" t="s">
        <v>60</v>
      </c>
      <c r="B12" s="57">
        <v>2030</v>
      </c>
      <c r="C12" s="297" t="s">
        <v>206</v>
      </c>
      <c r="D12" s="297" t="s">
        <v>206</v>
      </c>
      <c r="E12" s="297" t="s">
        <v>206</v>
      </c>
      <c r="F12" s="297">
        <f t="shared" si="0"/>
        <v>0</v>
      </c>
      <c r="G12" s="297" t="s">
        <v>206</v>
      </c>
      <c r="H12" s="297" t="s">
        <v>206</v>
      </c>
      <c r="I12" s="297" t="s">
        <v>206</v>
      </c>
      <c r="J12" s="297" t="s">
        <v>206</v>
      </c>
      <c r="L12" s="300"/>
      <c r="M12" s="300"/>
      <c r="N12" s="300"/>
      <c r="O12" s="300"/>
      <c r="P12" s="300"/>
      <c r="Q12" s="300"/>
      <c r="R12" s="300"/>
      <c r="S12" s="300"/>
      <c r="T12" s="300"/>
    </row>
    <row r="13" spans="1:20" ht="38.25" customHeight="1">
      <c r="A13" s="291" t="s">
        <v>374</v>
      </c>
      <c r="B13" s="57">
        <v>2031</v>
      </c>
      <c r="C13" s="297" t="s">
        <v>206</v>
      </c>
      <c r="D13" s="297" t="s">
        <v>206</v>
      </c>
      <c r="E13" s="297" t="s">
        <v>206</v>
      </c>
      <c r="F13" s="297">
        <f t="shared" si="0"/>
        <v>0</v>
      </c>
      <c r="G13" s="297" t="s">
        <v>206</v>
      </c>
      <c r="H13" s="297" t="s">
        <v>206</v>
      </c>
      <c r="I13" s="297" t="s">
        <v>206</v>
      </c>
      <c r="J13" s="297" t="s">
        <v>206</v>
      </c>
      <c r="L13" s="300"/>
      <c r="M13" s="300"/>
      <c r="N13" s="300"/>
      <c r="O13" s="300"/>
      <c r="P13" s="300"/>
      <c r="Q13" s="300"/>
      <c r="R13" s="300"/>
      <c r="S13" s="300"/>
      <c r="T13" s="300"/>
    </row>
    <row r="14" spans="1:20" ht="32.25" customHeight="1">
      <c r="A14" s="291" t="s">
        <v>25</v>
      </c>
      <c r="B14" s="57">
        <v>2040</v>
      </c>
      <c r="C14" s="297" t="s">
        <v>206</v>
      </c>
      <c r="D14" s="297" t="s">
        <v>206</v>
      </c>
      <c r="E14" s="297" t="s">
        <v>206</v>
      </c>
      <c r="F14" s="297">
        <f t="shared" si="0"/>
        <v>0</v>
      </c>
      <c r="G14" s="297" t="s">
        <v>206</v>
      </c>
      <c r="H14" s="297" t="s">
        <v>206</v>
      </c>
      <c r="I14" s="297" t="s">
        <v>206</v>
      </c>
      <c r="J14" s="297" t="s">
        <v>206</v>
      </c>
      <c r="L14" s="300"/>
      <c r="M14" s="300"/>
      <c r="N14" s="300"/>
      <c r="O14" s="300"/>
      <c r="P14" s="300"/>
      <c r="Q14" s="300"/>
      <c r="R14" s="300"/>
      <c r="S14" s="300"/>
      <c r="T14" s="300"/>
    </row>
    <row r="15" spans="1:20" ht="35.25" customHeight="1">
      <c r="A15" s="291" t="s">
        <v>95</v>
      </c>
      <c r="B15" s="57">
        <v>2050</v>
      </c>
      <c r="C15" s="297" t="s">
        <v>206</v>
      </c>
      <c r="D15" s="297" t="s">
        <v>206</v>
      </c>
      <c r="E15" s="297" t="s">
        <v>206</v>
      </c>
      <c r="F15" s="297">
        <f t="shared" si="0"/>
        <v>0</v>
      </c>
      <c r="G15" s="297" t="s">
        <v>206</v>
      </c>
      <c r="H15" s="297" t="s">
        <v>206</v>
      </c>
      <c r="I15" s="297" t="s">
        <v>206</v>
      </c>
      <c r="J15" s="297" t="s">
        <v>206</v>
      </c>
      <c r="L15" s="300"/>
      <c r="M15" s="300"/>
      <c r="N15" s="300"/>
      <c r="O15" s="300"/>
      <c r="P15" s="300"/>
      <c r="Q15" s="300"/>
      <c r="R15" s="300"/>
      <c r="S15" s="300"/>
      <c r="T15" s="300"/>
    </row>
    <row r="16" spans="1:20" ht="33.75" customHeight="1">
      <c r="A16" s="291" t="s">
        <v>96</v>
      </c>
      <c r="B16" s="57">
        <v>2060</v>
      </c>
      <c r="C16" s="297" t="s">
        <v>206</v>
      </c>
      <c r="D16" s="297" t="s">
        <v>206</v>
      </c>
      <c r="E16" s="297" t="s">
        <v>206</v>
      </c>
      <c r="F16" s="297">
        <f t="shared" si="0"/>
        <v>0</v>
      </c>
      <c r="G16" s="297" t="s">
        <v>206</v>
      </c>
      <c r="H16" s="297" t="s">
        <v>206</v>
      </c>
      <c r="I16" s="297" t="s">
        <v>206</v>
      </c>
      <c r="J16" s="297" t="s">
        <v>206</v>
      </c>
      <c r="L16" s="300"/>
      <c r="M16" s="300"/>
      <c r="N16" s="300"/>
      <c r="O16" s="300"/>
      <c r="P16" s="300"/>
      <c r="Q16" s="300"/>
      <c r="R16" s="300"/>
      <c r="S16" s="300"/>
      <c r="T16" s="300"/>
    </row>
    <row r="17" spans="1:20" ht="48.75" customHeight="1">
      <c r="A17" s="337" t="s">
        <v>52</v>
      </c>
      <c r="B17" s="338">
        <v>2070</v>
      </c>
      <c r="C17" s="364">
        <f ca="1">SUM(C8,C9,C11,C12,C14,C15,C16)+'I. Фін результат'!C75</f>
        <v>-250.20000000000002</v>
      </c>
      <c r="D17" s="364">
        <f ca="1">SUM(D8,D9,D11,D12,D14,D15,D16)+'I. Фін результат'!D75</f>
        <v>-244.8</v>
      </c>
      <c r="E17" s="364">
        <f ca="1">SUM(E8,E9,E11,E12,E14,E15,E16)+'I. Фін результат'!E75</f>
        <v>-252.60000000000002</v>
      </c>
      <c r="F17" s="364">
        <f ca="1">SUM(F8,F9,F11,F12,F14,F15,F16)+'I. Фін результат'!F75</f>
        <v>-252.60000000000002</v>
      </c>
      <c r="G17" s="364">
        <f ca="1">SUM(G8,G9,G11,G12,G14,G15,G16)+'I. Фін результат'!G75</f>
        <v>-252.60000000000002</v>
      </c>
      <c r="H17" s="364">
        <f ca="1">SUM(H8,H9,H11,H12,H14,H15,H16)+'I. Фін результат'!H75</f>
        <v>-252.60000000000002</v>
      </c>
      <c r="I17" s="364">
        <f ca="1">SUM(I8,I9,I11,I12,I14,I15,I16)+'I. Фін результат'!I75</f>
        <v>-252.60000000000002</v>
      </c>
      <c r="J17" s="364">
        <f ca="1">SUM(J8,J9,J11,J12,J14,J15,J16)+'I. Фін результат'!J75</f>
        <v>-252.60000000000002</v>
      </c>
      <c r="L17" s="300"/>
      <c r="M17" s="300"/>
      <c r="N17" s="300"/>
      <c r="O17" s="300"/>
      <c r="P17" s="300"/>
      <c r="Q17" s="300"/>
      <c r="R17" s="300"/>
      <c r="S17" s="300"/>
      <c r="T17" s="300"/>
    </row>
    <row r="18" spans="1:20" ht="36" customHeight="1">
      <c r="A18" s="453" t="s">
        <v>376</v>
      </c>
      <c r="B18" s="453"/>
      <c r="C18" s="453"/>
      <c r="D18" s="453"/>
      <c r="E18" s="453"/>
      <c r="F18" s="453"/>
      <c r="G18" s="453"/>
      <c r="H18" s="453"/>
      <c r="I18" s="453"/>
      <c r="J18" s="453"/>
      <c r="L18" s="300"/>
      <c r="M18" s="300"/>
      <c r="N18" s="300"/>
      <c r="O18" s="300"/>
      <c r="P18" s="300"/>
      <c r="Q18" s="300"/>
      <c r="R18" s="300"/>
      <c r="S18" s="300"/>
      <c r="T18" s="300"/>
    </row>
    <row r="19" spans="1:20" ht="54" customHeight="1">
      <c r="A19" s="337" t="s">
        <v>377</v>
      </c>
      <c r="B19" s="338">
        <v>2110</v>
      </c>
      <c r="C19" s="364">
        <f>SUM(C20:C26)</f>
        <v>74.8</v>
      </c>
      <c r="D19" s="364">
        <f>SUM(D20:D26)</f>
        <v>95.5</v>
      </c>
      <c r="E19" s="364">
        <f>SUM(E20:E26)</f>
        <v>92.4</v>
      </c>
      <c r="F19" s="364">
        <f t="shared" si="0"/>
        <v>169.2</v>
      </c>
      <c r="G19" s="364">
        <f>SUM(G20:G26)</f>
        <v>42.3</v>
      </c>
      <c r="H19" s="364">
        <f>SUM(H20:H26)</f>
        <v>42.3</v>
      </c>
      <c r="I19" s="364">
        <f>SUM(I20:I26)</f>
        <v>42.3</v>
      </c>
      <c r="J19" s="364">
        <f>SUM(J20:J26)</f>
        <v>42.3</v>
      </c>
      <c r="L19" s="300"/>
      <c r="M19" s="300"/>
      <c r="N19" s="300"/>
      <c r="O19" s="300"/>
      <c r="P19" s="300"/>
      <c r="Q19" s="300"/>
      <c r="R19" s="300"/>
      <c r="S19" s="300"/>
      <c r="T19" s="300"/>
    </row>
    <row r="20" spans="1:20" ht="40.5" customHeight="1">
      <c r="A20" s="291" t="s">
        <v>346</v>
      </c>
      <c r="B20" s="57">
        <v>2111</v>
      </c>
      <c r="C20" s="297"/>
      <c r="D20" s="297"/>
      <c r="E20" s="297"/>
      <c r="F20" s="297">
        <f t="shared" si="0"/>
        <v>0</v>
      </c>
      <c r="G20" s="297"/>
      <c r="H20" s="297"/>
      <c r="I20" s="297"/>
      <c r="J20" s="297"/>
      <c r="L20" s="300"/>
      <c r="M20" s="300"/>
      <c r="N20" s="300"/>
      <c r="O20" s="300"/>
      <c r="P20" s="300"/>
      <c r="Q20" s="300"/>
      <c r="R20" s="300"/>
      <c r="S20" s="300"/>
      <c r="T20" s="300"/>
    </row>
    <row r="21" spans="1:20" s="80" customFormat="1" ht="37.5" customHeight="1">
      <c r="A21" s="339" t="s">
        <v>347</v>
      </c>
      <c r="B21" s="79">
        <v>2112</v>
      </c>
      <c r="C21" s="297" t="s">
        <v>206</v>
      </c>
      <c r="D21" s="297" t="s">
        <v>206</v>
      </c>
      <c r="E21" s="297" t="s">
        <v>206</v>
      </c>
      <c r="F21" s="297">
        <f t="shared" si="0"/>
        <v>0</v>
      </c>
      <c r="G21" s="297" t="s">
        <v>206</v>
      </c>
      <c r="H21" s="297" t="s">
        <v>206</v>
      </c>
      <c r="I21" s="297" t="s">
        <v>206</v>
      </c>
      <c r="J21" s="297" t="s">
        <v>206</v>
      </c>
      <c r="L21" s="300"/>
      <c r="M21" s="300"/>
      <c r="N21" s="300"/>
      <c r="O21" s="300"/>
      <c r="P21" s="300"/>
      <c r="Q21" s="300"/>
      <c r="R21" s="300"/>
      <c r="S21" s="300"/>
      <c r="T21" s="300"/>
    </row>
    <row r="22" spans="1:20" ht="30.75" customHeight="1">
      <c r="A22" s="291" t="s">
        <v>75</v>
      </c>
      <c r="B22" s="57">
        <v>2113</v>
      </c>
      <c r="C22" s="297"/>
      <c r="D22" s="297"/>
      <c r="E22" s="297"/>
      <c r="F22" s="297">
        <f t="shared" si="0"/>
        <v>0</v>
      </c>
      <c r="G22" s="297"/>
      <c r="H22" s="297"/>
      <c r="I22" s="297"/>
      <c r="J22" s="297"/>
      <c r="L22" s="300"/>
      <c r="M22" s="300"/>
      <c r="N22" s="300"/>
      <c r="O22" s="300"/>
      <c r="P22" s="300"/>
      <c r="Q22" s="300"/>
      <c r="R22" s="300"/>
      <c r="S22" s="300"/>
      <c r="T22" s="300"/>
    </row>
    <row r="23" spans="1:20" ht="36.75" customHeight="1">
      <c r="A23" s="291" t="s">
        <v>86</v>
      </c>
      <c r="B23" s="57">
        <v>2114</v>
      </c>
      <c r="C23" s="297"/>
      <c r="D23" s="297"/>
      <c r="E23" s="297"/>
      <c r="F23" s="297">
        <f t="shared" si="0"/>
        <v>0</v>
      </c>
      <c r="G23" s="297"/>
      <c r="H23" s="297"/>
      <c r="I23" s="297"/>
      <c r="J23" s="297"/>
      <c r="L23" s="300"/>
      <c r="M23" s="300"/>
      <c r="N23" s="300"/>
      <c r="O23" s="300"/>
      <c r="P23" s="300"/>
      <c r="Q23" s="300"/>
      <c r="R23" s="300"/>
      <c r="S23" s="300"/>
      <c r="T23" s="300"/>
    </row>
    <row r="24" spans="1:20" ht="36.75" customHeight="1">
      <c r="A24" s="291" t="s">
        <v>304</v>
      </c>
      <c r="B24" s="57">
        <v>2115</v>
      </c>
      <c r="C24" s="297"/>
      <c r="D24" s="297"/>
      <c r="E24" s="297"/>
      <c r="F24" s="297">
        <f t="shared" si="0"/>
        <v>0</v>
      </c>
      <c r="G24" s="297"/>
      <c r="H24" s="297"/>
      <c r="I24" s="297"/>
      <c r="J24" s="297"/>
      <c r="L24" s="300"/>
      <c r="M24" s="300"/>
      <c r="N24" s="300"/>
      <c r="O24" s="300"/>
      <c r="P24" s="300"/>
      <c r="Q24" s="300"/>
      <c r="R24" s="300"/>
      <c r="S24" s="300"/>
      <c r="T24" s="300"/>
    </row>
    <row r="25" spans="1:20" ht="35.25" customHeight="1">
      <c r="A25" s="291" t="s">
        <v>378</v>
      </c>
      <c r="B25" s="57">
        <v>2116</v>
      </c>
      <c r="C25" s="297">
        <f ca="1">ROUND('I. Фін результат'!C91*1.5%,1)</f>
        <v>74.8</v>
      </c>
      <c r="D25" s="297">
        <f ca="1">ROUND('I. Фін результат'!D91*1.5%,1)</f>
        <v>95.5</v>
      </c>
      <c r="E25" s="297">
        <f ca="1">ROUND('I. Фін результат'!E91*1.5%,1)</f>
        <v>92.4</v>
      </c>
      <c r="F25" s="297">
        <f t="shared" si="0"/>
        <v>169.2</v>
      </c>
      <c r="G25" s="297">
        <f ca="1">ROUND('I. Фін результат'!G91*1.5%,1)</f>
        <v>42.3</v>
      </c>
      <c r="H25" s="297">
        <f ca="1">ROUND('I. Фін результат'!H91*1.5%,1)</f>
        <v>42.3</v>
      </c>
      <c r="I25" s="297">
        <f ca="1">ROUND('I. Фін результат'!I91*1.5%,1)</f>
        <v>42.3</v>
      </c>
      <c r="J25" s="297">
        <f ca="1">ROUND('I. Фін результат'!J91*1.5%,1)</f>
        <v>42.3</v>
      </c>
      <c r="L25" s="300"/>
      <c r="M25" s="300"/>
      <c r="N25" s="300"/>
      <c r="O25" s="300"/>
      <c r="P25" s="300"/>
      <c r="Q25" s="300"/>
      <c r="R25" s="300"/>
      <c r="S25" s="300"/>
      <c r="T25" s="300"/>
    </row>
    <row r="26" spans="1:20" ht="35.25" customHeight="1">
      <c r="A26" s="291" t="s">
        <v>290</v>
      </c>
      <c r="B26" s="57">
        <v>2117</v>
      </c>
      <c r="C26" s="297"/>
      <c r="D26" s="297"/>
      <c r="E26" s="297"/>
      <c r="F26" s="297">
        <f t="shared" si="0"/>
        <v>0</v>
      </c>
      <c r="G26" s="297"/>
      <c r="H26" s="297"/>
      <c r="I26" s="297"/>
      <c r="J26" s="297"/>
      <c r="L26" s="300"/>
      <c r="M26" s="300"/>
      <c r="N26" s="300"/>
      <c r="O26" s="300"/>
      <c r="P26" s="300"/>
      <c r="Q26" s="300"/>
      <c r="R26" s="300"/>
      <c r="S26" s="300"/>
      <c r="T26" s="300"/>
    </row>
    <row r="27" spans="1:20" ht="54" customHeight="1">
      <c r="A27" s="337" t="s">
        <v>379</v>
      </c>
      <c r="B27" s="338">
        <v>2120</v>
      </c>
      <c r="C27" s="364">
        <f>SUM(C28:C35)</f>
        <v>897.4</v>
      </c>
      <c r="D27" s="364">
        <f>SUM(D28:D35)</f>
        <v>1146</v>
      </c>
      <c r="E27" s="364">
        <f>SUM(E28:E35)</f>
        <v>1108.5</v>
      </c>
      <c r="F27" s="364">
        <f t="shared" si="0"/>
        <v>2028.4</v>
      </c>
      <c r="G27" s="364">
        <f>SUM(G28:G35)</f>
        <v>507.1</v>
      </c>
      <c r="H27" s="364">
        <f>SUM(H28:H35)</f>
        <v>507.1</v>
      </c>
      <c r="I27" s="364">
        <f>SUM(I28:I35)</f>
        <v>507.1</v>
      </c>
      <c r="J27" s="364">
        <f>SUM(J28:J35)</f>
        <v>507.1</v>
      </c>
      <c r="L27" s="300"/>
      <c r="M27" s="300"/>
      <c r="N27" s="300"/>
      <c r="O27" s="300"/>
      <c r="P27" s="300"/>
      <c r="Q27" s="300"/>
      <c r="R27" s="300"/>
      <c r="S27" s="300"/>
      <c r="T27" s="300"/>
    </row>
    <row r="28" spans="1:20" ht="31.5" customHeight="1">
      <c r="A28" s="339" t="s">
        <v>265</v>
      </c>
      <c r="B28" s="57">
        <v>2121</v>
      </c>
      <c r="C28" s="297"/>
      <c r="D28" s="297"/>
      <c r="E28" s="297"/>
      <c r="F28" s="297">
        <f t="shared" si="0"/>
        <v>0</v>
      </c>
      <c r="G28" s="297"/>
      <c r="H28" s="297"/>
      <c r="I28" s="297"/>
      <c r="J28" s="297"/>
      <c r="L28" s="300"/>
      <c r="M28" s="300"/>
      <c r="N28" s="300"/>
      <c r="O28" s="300"/>
      <c r="P28" s="300"/>
      <c r="Q28" s="300"/>
      <c r="R28" s="300"/>
      <c r="S28" s="300"/>
      <c r="T28" s="300"/>
    </row>
    <row r="29" spans="1:20" ht="35.25" customHeight="1">
      <c r="A29" s="291" t="s">
        <v>74</v>
      </c>
      <c r="B29" s="57">
        <v>2122</v>
      </c>
      <c r="C29" s="297">
        <f ca="1">ROUND('I. Фін результат'!C91*18%,1)</f>
        <v>897.4</v>
      </c>
      <c r="D29" s="297">
        <f ca="1">ROUND('I. Фін результат'!D91*18%,1)-0.1</f>
        <v>1146</v>
      </c>
      <c r="E29" s="297">
        <f ca="1">ROUND('I. Фін результат'!E91*18%,1)</f>
        <v>1108.5</v>
      </c>
      <c r="F29" s="297">
        <f t="shared" si="0"/>
        <v>2028.4</v>
      </c>
      <c r="G29" s="297">
        <f ca="1">ROUND('I. Фін результат'!G91*18%,1)</f>
        <v>507.1</v>
      </c>
      <c r="H29" s="297">
        <f ca="1">ROUND('I. Фін результат'!H91*18%,1)</f>
        <v>507.1</v>
      </c>
      <c r="I29" s="297">
        <f ca="1">ROUND('I. Фін результат'!I91*18%,1)</f>
        <v>507.1</v>
      </c>
      <c r="J29" s="297">
        <f ca="1">ROUND('I. Фін результат'!J91*18%,1)</f>
        <v>507.1</v>
      </c>
      <c r="L29" s="300"/>
      <c r="M29" s="300"/>
      <c r="N29" s="300"/>
      <c r="O29" s="300"/>
      <c r="P29" s="300"/>
      <c r="Q29" s="300"/>
      <c r="R29" s="300"/>
      <c r="S29" s="300"/>
      <c r="T29" s="300"/>
    </row>
    <row r="30" spans="1:20" ht="30.75" customHeight="1">
      <c r="A30" s="291" t="s">
        <v>75</v>
      </c>
      <c r="B30" s="57">
        <v>2123</v>
      </c>
      <c r="C30" s="297"/>
      <c r="D30" s="297"/>
      <c r="E30" s="297"/>
      <c r="F30" s="297">
        <f t="shared" si="0"/>
        <v>0</v>
      </c>
      <c r="G30" s="297"/>
      <c r="H30" s="297"/>
      <c r="I30" s="297"/>
      <c r="J30" s="297"/>
      <c r="L30" s="300"/>
      <c r="M30" s="300"/>
      <c r="N30" s="300"/>
      <c r="O30" s="300"/>
      <c r="P30" s="300"/>
      <c r="Q30" s="300"/>
      <c r="R30" s="300"/>
      <c r="S30" s="300"/>
      <c r="T30" s="300"/>
    </row>
    <row r="31" spans="1:20" ht="32.25" customHeight="1">
      <c r="A31" s="291" t="s">
        <v>296</v>
      </c>
      <c r="B31" s="57">
        <v>2124</v>
      </c>
      <c r="C31" s="297"/>
      <c r="D31" s="297"/>
      <c r="E31" s="297"/>
      <c r="F31" s="297">
        <f t="shared" si="0"/>
        <v>0</v>
      </c>
      <c r="G31" s="297"/>
      <c r="H31" s="297"/>
      <c r="I31" s="297"/>
      <c r="J31" s="297"/>
      <c r="L31" s="300"/>
      <c r="M31" s="300"/>
      <c r="N31" s="300"/>
      <c r="O31" s="300"/>
      <c r="P31" s="300"/>
      <c r="Q31" s="300"/>
      <c r="R31" s="300"/>
      <c r="S31" s="300"/>
      <c r="T31" s="300"/>
    </row>
    <row r="32" spans="1:20" ht="32.25" customHeight="1">
      <c r="A32" s="291" t="s">
        <v>297</v>
      </c>
      <c r="B32" s="57">
        <v>2125</v>
      </c>
      <c r="C32" s="297"/>
      <c r="D32" s="297"/>
      <c r="E32" s="297"/>
      <c r="F32" s="297">
        <f t="shared" si="0"/>
        <v>0</v>
      </c>
      <c r="G32" s="297"/>
      <c r="H32" s="297"/>
      <c r="I32" s="297"/>
      <c r="J32" s="297"/>
      <c r="L32" s="300"/>
      <c r="M32" s="300"/>
      <c r="N32" s="300"/>
      <c r="O32" s="300"/>
      <c r="P32" s="300"/>
      <c r="Q32" s="300"/>
      <c r="R32" s="300"/>
      <c r="S32" s="300"/>
      <c r="T32" s="300"/>
    </row>
    <row r="33" spans="1:20" ht="72.75" customHeight="1">
      <c r="A33" s="291" t="s">
        <v>478</v>
      </c>
      <c r="B33" s="57">
        <v>2126</v>
      </c>
      <c r="C33" s="297"/>
      <c r="D33" s="297"/>
      <c r="E33" s="297"/>
      <c r="F33" s="297">
        <f t="shared" si="0"/>
        <v>0</v>
      </c>
      <c r="G33" s="297"/>
      <c r="H33" s="297"/>
      <c r="I33" s="297"/>
      <c r="J33" s="297"/>
      <c r="L33" s="300"/>
      <c r="M33" s="300"/>
      <c r="N33" s="300"/>
      <c r="O33" s="300"/>
      <c r="P33" s="300"/>
      <c r="Q33" s="300"/>
      <c r="R33" s="300"/>
      <c r="S33" s="300"/>
      <c r="T33" s="300"/>
    </row>
    <row r="34" spans="1:20" ht="36.75" customHeight="1">
      <c r="A34" s="291" t="s">
        <v>304</v>
      </c>
      <c r="B34" s="57">
        <v>2127</v>
      </c>
      <c r="C34" s="297"/>
      <c r="D34" s="297"/>
      <c r="E34" s="297"/>
      <c r="F34" s="297">
        <f t="shared" si="0"/>
        <v>0</v>
      </c>
      <c r="G34" s="297"/>
      <c r="H34" s="297"/>
      <c r="I34" s="297"/>
      <c r="J34" s="297"/>
      <c r="L34" s="300"/>
      <c r="M34" s="300"/>
      <c r="N34" s="300"/>
      <c r="O34" s="300"/>
      <c r="P34" s="300"/>
      <c r="Q34" s="300"/>
      <c r="R34" s="300"/>
      <c r="S34" s="300"/>
      <c r="T34" s="300"/>
    </row>
    <row r="35" spans="1:20" ht="39.75" customHeight="1">
      <c r="A35" s="291" t="s">
        <v>290</v>
      </c>
      <c r="B35" s="57">
        <v>2128</v>
      </c>
      <c r="C35" s="297"/>
      <c r="D35" s="297"/>
      <c r="E35" s="297"/>
      <c r="F35" s="297">
        <f t="shared" si="0"/>
        <v>0</v>
      </c>
      <c r="G35" s="297"/>
      <c r="H35" s="297"/>
      <c r="I35" s="297"/>
      <c r="J35" s="297"/>
      <c r="L35" s="300"/>
      <c r="M35" s="300"/>
      <c r="N35" s="300"/>
      <c r="O35" s="300"/>
      <c r="P35" s="300"/>
      <c r="Q35" s="300"/>
      <c r="R35" s="300"/>
      <c r="S35" s="300"/>
      <c r="T35" s="300"/>
    </row>
    <row r="36" spans="1:20" s="81" customFormat="1" ht="56.25" customHeight="1">
      <c r="A36" s="337" t="s">
        <v>380</v>
      </c>
      <c r="B36" s="340">
        <v>2130</v>
      </c>
      <c r="C36" s="364">
        <f>SUM(C37:C39)</f>
        <v>1099.8</v>
      </c>
      <c r="D36" s="364">
        <f>SUM(D37:D39)</f>
        <v>1400.8000000000002</v>
      </c>
      <c r="E36" s="364">
        <f>SUM(E37:E39)</f>
        <v>1350.1</v>
      </c>
      <c r="F36" s="364">
        <f t="shared" si="0"/>
        <v>2478.9</v>
      </c>
      <c r="G36" s="364">
        <f>SUM(G37:G39)</f>
        <v>619.70000000000005</v>
      </c>
      <c r="H36" s="364">
        <f>SUM(H37:H39)</f>
        <v>619.80000000000007</v>
      </c>
      <c r="I36" s="364">
        <f>SUM(I37:I39)</f>
        <v>619.70000000000005</v>
      </c>
      <c r="J36" s="364">
        <f>SUM(J37:J39)</f>
        <v>619.70000000000005</v>
      </c>
      <c r="K36" s="75"/>
      <c r="L36" s="300"/>
      <c r="M36" s="300"/>
      <c r="N36" s="300"/>
      <c r="O36" s="300"/>
      <c r="P36" s="300"/>
      <c r="Q36" s="300"/>
      <c r="R36" s="300"/>
      <c r="S36" s="300"/>
      <c r="T36" s="300"/>
    </row>
    <row r="37" spans="1:20" ht="32.25" customHeight="1">
      <c r="A37" s="291" t="s">
        <v>291</v>
      </c>
      <c r="B37" s="57">
        <v>2131</v>
      </c>
      <c r="C37" s="297"/>
      <c r="D37" s="297"/>
      <c r="E37" s="297"/>
      <c r="F37" s="297">
        <f t="shared" si="0"/>
        <v>0</v>
      </c>
      <c r="G37" s="297"/>
      <c r="H37" s="297"/>
      <c r="I37" s="297"/>
      <c r="J37" s="297"/>
      <c r="L37" s="300"/>
      <c r="M37" s="300"/>
      <c r="N37" s="300"/>
      <c r="O37" s="300"/>
      <c r="P37" s="300"/>
      <c r="Q37" s="300"/>
      <c r="R37" s="300"/>
      <c r="S37" s="300"/>
      <c r="T37" s="300"/>
    </row>
    <row r="38" spans="1:20" ht="39.75" customHeight="1">
      <c r="A38" s="291" t="s">
        <v>292</v>
      </c>
      <c r="B38" s="57">
        <v>2132</v>
      </c>
      <c r="C38" s="297">
        <f ca="1">'I. Фін результат'!C92</f>
        <v>1099.8</v>
      </c>
      <c r="D38" s="297">
        <f ca="1">'I. Фін результат'!D92</f>
        <v>1400.8000000000002</v>
      </c>
      <c r="E38" s="297">
        <f ca="1">'I. Фін результат'!E92</f>
        <v>1350.1</v>
      </c>
      <c r="F38" s="297">
        <f t="shared" si="0"/>
        <v>2478.9</v>
      </c>
      <c r="G38" s="297">
        <f ca="1">'I. Фін результат'!G92</f>
        <v>619.70000000000005</v>
      </c>
      <c r="H38" s="297">
        <f ca="1">'I. Фін результат'!H92</f>
        <v>619.80000000000007</v>
      </c>
      <c r="I38" s="297">
        <f ca="1">'I. Фін результат'!I92</f>
        <v>619.70000000000005</v>
      </c>
      <c r="J38" s="297">
        <f ca="1">'I. Фін результат'!J92</f>
        <v>619.70000000000005</v>
      </c>
      <c r="L38" s="300"/>
      <c r="M38" s="300"/>
      <c r="N38" s="300"/>
      <c r="O38" s="300"/>
      <c r="P38" s="300"/>
      <c r="Q38" s="300"/>
      <c r="R38" s="300"/>
      <c r="S38" s="300"/>
      <c r="T38" s="300"/>
    </row>
    <row r="39" spans="1:20" ht="33.75" customHeight="1">
      <c r="A39" s="291" t="s">
        <v>293</v>
      </c>
      <c r="B39" s="57">
        <v>2133</v>
      </c>
      <c r="C39" s="297"/>
      <c r="D39" s="297"/>
      <c r="E39" s="297"/>
      <c r="F39" s="297">
        <f t="shared" si="0"/>
        <v>0</v>
      </c>
      <c r="G39" s="297"/>
      <c r="H39" s="297"/>
      <c r="I39" s="297"/>
      <c r="J39" s="297"/>
      <c r="L39" s="300"/>
      <c r="M39" s="300"/>
      <c r="N39" s="300"/>
      <c r="O39" s="300"/>
      <c r="P39" s="300"/>
      <c r="Q39" s="300"/>
      <c r="R39" s="300"/>
      <c r="S39" s="300"/>
      <c r="T39" s="300"/>
    </row>
    <row r="40" spans="1:20" s="80" customFormat="1" ht="32.25" customHeight="1">
      <c r="A40" s="337" t="s">
        <v>294</v>
      </c>
      <c r="B40" s="340">
        <v>2140</v>
      </c>
      <c r="C40" s="364">
        <f>SUM(C41,C42)</f>
        <v>0</v>
      </c>
      <c r="D40" s="364">
        <f>SUM(D41,D42)</f>
        <v>0</v>
      </c>
      <c r="E40" s="364">
        <f>SUM(E41,E42)</f>
        <v>0</v>
      </c>
      <c r="F40" s="364">
        <f t="shared" si="0"/>
        <v>0</v>
      </c>
      <c r="G40" s="364">
        <f>SUM(G41,G42)</f>
        <v>0</v>
      </c>
      <c r="H40" s="364">
        <f>SUM(H41,H42)</f>
        <v>0</v>
      </c>
      <c r="I40" s="364">
        <f>SUM(I41,I42)</f>
        <v>0</v>
      </c>
      <c r="J40" s="364">
        <f>SUM(J41,J42)</f>
        <v>0</v>
      </c>
      <c r="L40" s="300"/>
      <c r="M40" s="300"/>
      <c r="N40" s="300"/>
      <c r="O40" s="300"/>
      <c r="P40" s="300"/>
      <c r="Q40" s="300"/>
      <c r="R40" s="300"/>
      <c r="S40" s="300"/>
      <c r="T40" s="300"/>
    </row>
    <row r="41" spans="1:20" ht="66.75" customHeight="1">
      <c r="A41" s="339" t="s">
        <v>256</v>
      </c>
      <c r="B41" s="79">
        <v>2141</v>
      </c>
      <c r="C41" s="297"/>
      <c r="D41" s="297"/>
      <c r="E41" s="297"/>
      <c r="F41" s="297">
        <f t="shared" si="0"/>
        <v>0</v>
      </c>
      <c r="G41" s="297"/>
      <c r="H41" s="297"/>
      <c r="I41" s="297"/>
      <c r="J41" s="297"/>
      <c r="L41" s="300"/>
      <c r="M41" s="300"/>
      <c r="N41" s="300"/>
      <c r="O41" s="300"/>
      <c r="P41" s="300"/>
      <c r="Q41" s="300"/>
      <c r="R41" s="300"/>
      <c r="S41" s="300"/>
      <c r="T41" s="300"/>
    </row>
    <row r="42" spans="1:20" ht="39" customHeight="1">
      <c r="A42" s="339" t="s">
        <v>295</v>
      </c>
      <c r="B42" s="79">
        <v>2142</v>
      </c>
      <c r="C42" s="297"/>
      <c r="D42" s="297"/>
      <c r="E42" s="297"/>
      <c r="F42" s="297">
        <f t="shared" si="0"/>
        <v>0</v>
      </c>
      <c r="G42" s="297"/>
      <c r="H42" s="297"/>
      <c r="I42" s="297"/>
      <c r="J42" s="297"/>
      <c r="L42" s="300"/>
      <c r="M42" s="300"/>
      <c r="N42" s="300"/>
      <c r="O42" s="300"/>
      <c r="P42" s="300"/>
      <c r="Q42" s="300"/>
      <c r="R42" s="300"/>
      <c r="S42" s="300"/>
      <c r="T42" s="300"/>
    </row>
    <row r="43" spans="1:20" s="80" customFormat="1" ht="39.75" customHeight="1">
      <c r="A43" s="337" t="s">
        <v>345</v>
      </c>
      <c r="B43" s="340">
        <v>2200</v>
      </c>
      <c r="C43" s="364">
        <f>SUM(C19,C27,C36,C40)</f>
        <v>2072</v>
      </c>
      <c r="D43" s="364">
        <f t="shared" ref="D43:J43" si="1">SUM(D19,D27,D36,D40)</f>
        <v>2642.3</v>
      </c>
      <c r="E43" s="364">
        <f t="shared" si="1"/>
        <v>2551</v>
      </c>
      <c r="F43" s="364">
        <f t="shared" si="0"/>
        <v>4676.5</v>
      </c>
      <c r="G43" s="364">
        <f t="shared" si="1"/>
        <v>1169.0999999999999</v>
      </c>
      <c r="H43" s="364">
        <f t="shared" si="1"/>
        <v>1169.2</v>
      </c>
      <c r="I43" s="364">
        <f t="shared" si="1"/>
        <v>1169.0999999999999</v>
      </c>
      <c r="J43" s="364">
        <f t="shared" si="1"/>
        <v>1169.0999999999999</v>
      </c>
      <c r="K43" s="75"/>
      <c r="L43" s="300"/>
      <c r="M43" s="300"/>
      <c r="N43" s="300"/>
      <c r="O43" s="300"/>
      <c r="P43" s="300"/>
      <c r="Q43" s="300"/>
      <c r="R43" s="300"/>
      <c r="S43" s="300"/>
      <c r="T43" s="300"/>
    </row>
    <row r="44" spans="1:20" s="80" customFormat="1" ht="20.100000000000001" customHeight="1">
      <c r="A44" s="341"/>
      <c r="B44" s="76"/>
      <c r="C44" s="342"/>
      <c r="D44" s="343"/>
      <c r="E44" s="343"/>
      <c r="F44" s="342"/>
      <c r="G44" s="343"/>
      <c r="H44" s="343"/>
      <c r="I44" s="343"/>
      <c r="J44" s="343"/>
    </row>
    <row r="45" spans="1:20" s="80" customFormat="1" ht="1.5" customHeight="1">
      <c r="A45" s="341"/>
      <c r="B45" s="76"/>
      <c r="C45" s="342"/>
      <c r="D45" s="343"/>
      <c r="E45" s="343"/>
      <c r="F45" s="342"/>
      <c r="G45" s="343"/>
      <c r="H45" s="343"/>
      <c r="I45" s="343"/>
      <c r="J45" s="343"/>
    </row>
    <row r="46" spans="1:20" s="47" customFormat="1" ht="40.5" customHeight="1">
      <c r="A46" s="329" t="s">
        <v>365</v>
      </c>
      <c r="B46" s="330"/>
      <c r="C46" s="454" t="s">
        <v>87</v>
      </c>
      <c r="D46" s="455"/>
      <c r="E46" s="455"/>
      <c r="F46" s="455"/>
      <c r="G46" s="331"/>
      <c r="H46" s="456" t="s">
        <v>486</v>
      </c>
      <c r="I46" s="456"/>
      <c r="J46" s="456"/>
    </row>
    <row r="47" spans="1:20" s="69" customFormat="1" ht="31.5" customHeight="1">
      <c r="A47" s="49" t="s">
        <v>375</v>
      </c>
      <c r="B47" s="47"/>
      <c r="C47" s="448" t="s">
        <v>69</v>
      </c>
      <c r="D47" s="448"/>
      <c r="E47" s="448"/>
      <c r="F47" s="448"/>
      <c r="G47" s="332"/>
      <c r="H47" s="449" t="s">
        <v>84</v>
      </c>
      <c r="I47" s="449"/>
      <c r="J47" s="449"/>
    </row>
    <row r="48" spans="1:20" s="76" customFormat="1">
      <c r="A48" s="82"/>
      <c r="F48" s="75"/>
      <c r="G48" s="75"/>
      <c r="H48" s="75"/>
      <c r="I48" s="75"/>
      <c r="J48" s="75"/>
      <c r="K48" s="75"/>
      <c r="L48" s="75"/>
    </row>
    <row r="49" spans="1:12" s="76" customFormat="1">
      <c r="A49" s="82"/>
      <c r="F49" s="75"/>
      <c r="G49" s="75"/>
      <c r="H49" s="75"/>
      <c r="I49" s="75"/>
      <c r="J49" s="75"/>
      <c r="K49" s="75"/>
      <c r="L49" s="75"/>
    </row>
    <row r="50" spans="1:12" s="76" customFormat="1">
      <c r="A50" s="82"/>
      <c r="C50" s="344"/>
      <c r="D50" s="344"/>
      <c r="E50" s="344"/>
      <c r="F50" s="345"/>
      <c r="G50" s="345"/>
      <c r="H50" s="345"/>
      <c r="I50" s="345"/>
      <c r="J50" s="345"/>
      <c r="K50" s="75"/>
      <c r="L50" s="75"/>
    </row>
    <row r="51" spans="1:12" s="76" customFormat="1">
      <c r="A51" s="82"/>
      <c r="C51" s="344"/>
      <c r="D51" s="344"/>
      <c r="E51" s="344"/>
      <c r="F51" s="345"/>
      <c r="G51" s="345"/>
      <c r="H51" s="345"/>
      <c r="I51" s="345"/>
      <c r="J51" s="345"/>
      <c r="K51" s="75"/>
      <c r="L51" s="75"/>
    </row>
    <row r="52" spans="1:12" s="76" customFormat="1">
      <c r="A52" s="82"/>
      <c r="C52" s="344"/>
      <c r="D52" s="344"/>
      <c r="E52" s="344"/>
      <c r="F52" s="345"/>
      <c r="G52" s="345"/>
      <c r="H52" s="345"/>
      <c r="I52" s="345"/>
      <c r="J52" s="345"/>
      <c r="K52" s="75"/>
      <c r="L52" s="75"/>
    </row>
    <row r="53" spans="1:12" s="76" customFormat="1">
      <c r="A53" s="82"/>
      <c r="F53" s="75"/>
      <c r="G53" s="75"/>
      <c r="H53" s="75"/>
      <c r="I53" s="75"/>
      <c r="J53" s="75"/>
      <c r="K53" s="75"/>
      <c r="L53" s="75"/>
    </row>
    <row r="54" spans="1:12" s="76" customFormat="1">
      <c r="A54" s="82"/>
      <c r="F54" s="75"/>
      <c r="G54" s="75"/>
      <c r="H54" s="75"/>
      <c r="I54" s="75"/>
      <c r="J54" s="75"/>
      <c r="K54" s="75"/>
      <c r="L54" s="75"/>
    </row>
    <row r="55" spans="1:12" s="76" customFormat="1">
      <c r="A55" s="82"/>
      <c r="C55" s="346"/>
      <c r="D55" s="346"/>
      <c r="E55" s="346"/>
      <c r="F55" s="346"/>
      <c r="G55" s="346"/>
      <c r="H55" s="346"/>
      <c r="I55" s="346"/>
      <c r="J55" s="346"/>
      <c r="K55" s="75"/>
      <c r="L55" s="75"/>
    </row>
    <row r="56" spans="1:12" s="76" customFormat="1">
      <c r="A56" s="82"/>
      <c r="C56" s="346"/>
      <c r="D56" s="346"/>
      <c r="E56" s="346"/>
      <c r="F56" s="346"/>
      <c r="G56" s="346"/>
      <c r="H56" s="346"/>
      <c r="I56" s="346"/>
      <c r="J56" s="346"/>
      <c r="K56" s="75"/>
      <c r="L56" s="75"/>
    </row>
    <row r="57" spans="1:12" s="76" customFormat="1">
      <c r="A57" s="82"/>
      <c r="C57" s="346"/>
      <c r="D57" s="346"/>
      <c r="E57" s="346"/>
      <c r="F57" s="346"/>
      <c r="G57" s="346"/>
      <c r="H57" s="346"/>
      <c r="I57" s="346"/>
      <c r="J57" s="346"/>
      <c r="K57" s="75"/>
      <c r="L57" s="75"/>
    </row>
    <row r="58" spans="1:12" s="76" customFormat="1">
      <c r="A58" s="82"/>
      <c r="F58" s="75"/>
      <c r="G58" s="75"/>
      <c r="H58" s="75"/>
      <c r="I58" s="75"/>
      <c r="J58" s="75"/>
      <c r="K58" s="75"/>
      <c r="L58" s="75"/>
    </row>
    <row r="59" spans="1:12" s="76" customFormat="1">
      <c r="A59" s="82"/>
      <c r="F59" s="75"/>
      <c r="G59" s="75"/>
      <c r="H59" s="75"/>
      <c r="I59" s="75"/>
      <c r="J59" s="75"/>
      <c r="K59" s="75"/>
      <c r="L59" s="75"/>
    </row>
    <row r="60" spans="1:12" s="76" customFormat="1">
      <c r="A60" s="82"/>
      <c r="F60" s="75"/>
      <c r="G60" s="75"/>
      <c r="H60" s="75"/>
      <c r="I60" s="75"/>
      <c r="J60" s="75"/>
      <c r="K60" s="75"/>
      <c r="L60" s="75"/>
    </row>
    <row r="61" spans="1:12" s="76" customFormat="1">
      <c r="A61" s="82"/>
      <c r="F61" s="75"/>
      <c r="G61" s="75"/>
      <c r="H61" s="75"/>
      <c r="I61" s="75"/>
      <c r="J61" s="75"/>
      <c r="K61" s="75"/>
      <c r="L61" s="75"/>
    </row>
    <row r="62" spans="1:12" s="76" customFormat="1">
      <c r="A62" s="82"/>
      <c r="F62" s="75"/>
      <c r="G62" s="75"/>
      <c r="H62" s="75"/>
      <c r="I62" s="75"/>
      <c r="J62" s="75"/>
      <c r="K62" s="75"/>
      <c r="L62" s="75"/>
    </row>
    <row r="63" spans="1:12" s="76" customFormat="1">
      <c r="A63" s="82"/>
      <c r="F63" s="75"/>
      <c r="G63" s="75"/>
      <c r="H63" s="75"/>
      <c r="I63" s="75"/>
      <c r="J63" s="75"/>
      <c r="K63" s="75"/>
      <c r="L63" s="75"/>
    </row>
    <row r="64" spans="1:12" s="76" customFormat="1">
      <c r="A64" s="82"/>
      <c r="F64" s="75"/>
      <c r="G64" s="75"/>
      <c r="H64" s="75"/>
      <c r="I64" s="75"/>
      <c r="J64" s="75"/>
      <c r="K64" s="75"/>
      <c r="L64" s="75"/>
    </row>
    <row r="65" spans="1:12" s="76" customFormat="1">
      <c r="A65" s="82"/>
      <c r="F65" s="75"/>
      <c r="G65" s="75"/>
      <c r="H65" s="75"/>
      <c r="I65" s="75"/>
      <c r="J65" s="75"/>
      <c r="K65" s="75"/>
      <c r="L65" s="75"/>
    </row>
    <row r="66" spans="1:12" s="76" customFormat="1">
      <c r="A66" s="82"/>
      <c r="F66" s="75"/>
      <c r="G66" s="75"/>
      <c r="H66" s="75"/>
      <c r="I66" s="75"/>
      <c r="J66" s="75"/>
      <c r="K66" s="75"/>
      <c r="L66" s="75"/>
    </row>
    <row r="67" spans="1:12" s="76" customFormat="1">
      <c r="A67" s="82"/>
      <c r="F67" s="75"/>
      <c r="G67" s="75"/>
      <c r="H67" s="75"/>
      <c r="I67" s="75"/>
      <c r="J67" s="75"/>
      <c r="K67" s="75"/>
      <c r="L67" s="75"/>
    </row>
    <row r="68" spans="1:12" s="76" customFormat="1">
      <c r="A68" s="82"/>
      <c r="F68" s="75"/>
      <c r="G68" s="75"/>
      <c r="H68" s="75"/>
      <c r="I68" s="75"/>
      <c r="J68" s="75"/>
      <c r="K68" s="75"/>
      <c r="L68" s="75"/>
    </row>
    <row r="69" spans="1:12" s="76" customFormat="1">
      <c r="A69" s="82"/>
      <c r="F69" s="75"/>
      <c r="G69" s="75"/>
      <c r="H69" s="75"/>
      <c r="I69" s="75"/>
      <c r="J69" s="75"/>
      <c r="K69" s="75"/>
      <c r="L69" s="75"/>
    </row>
    <row r="70" spans="1:12" s="76" customFormat="1">
      <c r="A70" s="82"/>
      <c r="F70" s="75"/>
      <c r="G70" s="75"/>
      <c r="H70" s="75"/>
      <c r="I70" s="75"/>
      <c r="J70" s="75"/>
      <c r="K70" s="75"/>
      <c r="L70" s="75"/>
    </row>
    <row r="71" spans="1:12" s="76" customFormat="1">
      <c r="A71" s="82"/>
      <c r="F71" s="75"/>
      <c r="G71" s="75"/>
      <c r="H71" s="75"/>
      <c r="I71" s="75"/>
      <c r="J71" s="75"/>
      <c r="K71" s="75"/>
      <c r="L71" s="75"/>
    </row>
    <row r="72" spans="1:12" s="76" customFormat="1">
      <c r="A72" s="82"/>
      <c r="F72" s="75"/>
      <c r="G72" s="75"/>
      <c r="H72" s="75"/>
      <c r="I72" s="75"/>
      <c r="J72" s="75"/>
      <c r="K72" s="75"/>
      <c r="L72" s="75"/>
    </row>
    <row r="73" spans="1:12" s="76" customFormat="1">
      <c r="A73" s="82"/>
      <c r="F73" s="75"/>
      <c r="G73" s="75"/>
      <c r="H73" s="75"/>
      <c r="I73" s="75"/>
      <c r="J73" s="75"/>
      <c r="K73" s="75"/>
      <c r="L73" s="75"/>
    </row>
    <row r="74" spans="1:12" s="76" customFormat="1">
      <c r="A74" s="82"/>
      <c r="F74" s="75"/>
      <c r="G74" s="75"/>
      <c r="H74" s="75"/>
      <c r="I74" s="75"/>
      <c r="J74" s="75"/>
      <c r="K74" s="75"/>
      <c r="L74" s="75"/>
    </row>
    <row r="75" spans="1:12" s="76" customFormat="1">
      <c r="A75" s="82"/>
      <c r="F75" s="75"/>
      <c r="G75" s="75"/>
      <c r="H75" s="75"/>
      <c r="I75" s="75"/>
      <c r="J75" s="75"/>
      <c r="K75" s="75"/>
      <c r="L75" s="75"/>
    </row>
    <row r="76" spans="1:12" s="76" customFormat="1">
      <c r="A76" s="82"/>
      <c r="F76" s="75"/>
      <c r="G76" s="75"/>
      <c r="H76" s="75"/>
      <c r="I76" s="75"/>
      <c r="J76" s="75"/>
      <c r="K76" s="75"/>
      <c r="L76" s="75"/>
    </row>
    <row r="77" spans="1:12" s="76" customFormat="1">
      <c r="A77" s="82"/>
      <c r="F77" s="75"/>
      <c r="G77" s="75"/>
      <c r="H77" s="75"/>
      <c r="I77" s="75"/>
      <c r="J77" s="75"/>
      <c r="K77" s="75"/>
      <c r="L77" s="75"/>
    </row>
    <row r="78" spans="1:12" s="76" customFormat="1">
      <c r="A78" s="82"/>
      <c r="F78" s="75"/>
      <c r="G78" s="75"/>
      <c r="H78" s="75"/>
      <c r="I78" s="75"/>
      <c r="J78" s="75"/>
      <c r="K78" s="75"/>
      <c r="L78" s="75"/>
    </row>
    <row r="79" spans="1:12" s="76" customFormat="1">
      <c r="A79" s="82"/>
      <c r="F79" s="75"/>
      <c r="G79" s="75"/>
      <c r="H79" s="75"/>
      <c r="I79" s="75"/>
      <c r="J79" s="75"/>
      <c r="K79" s="75"/>
      <c r="L79" s="75"/>
    </row>
    <row r="80" spans="1:12" s="76" customFormat="1">
      <c r="A80" s="82"/>
      <c r="F80" s="75"/>
      <c r="G80" s="75"/>
      <c r="H80" s="75"/>
      <c r="I80" s="75"/>
      <c r="J80" s="75"/>
      <c r="K80" s="75"/>
      <c r="L80" s="75"/>
    </row>
    <row r="81" spans="1:12" s="76" customFormat="1">
      <c r="A81" s="82"/>
      <c r="F81" s="75"/>
      <c r="G81" s="75"/>
      <c r="H81" s="75"/>
      <c r="I81" s="75"/>
      <c r="J81" s="75"/>
      <c r="K81" s="75"/>
      <c r="L81" s="75"/>
    </row>
    <row r="82" spans="1:12" s="76" customFormat="1">
      <c r="A82" s="82"/>
      <c r="F82" s="75"/>
      <c r="G82" s="75"/>
      <c r="H82" s="75"/>
      <c r="I82" s="75"/>
      <c r="J82" s="75"/>
      <c r="K82" s="75"/>
      <c r="L82" s="75"/>
    </row>
    <row r="83" spans="1:12" s="76" customFormat="1">
      <c r="A83" s="82"/>
      <c r="F83" s="75"/>
      <c r="G83" s="75"/>
      <c r="H83" s="75"/>
      <c r="I83" s="75"/>
      <c r="J83" s="75"/>
      <c r="K83" s="75"/>
      <c r="L83" s="75"/>
    </row>
    <row r="84" spans="1:12" s="76" customFormat="1">
      <c r="A84" s="82"/>
      <c r="F84" s="75"/>
      <c r="G84" s="75"/>
      <c r="H84" s="75"/>
      <c r="I84" s="75"/>
      <c r="J84" s="75"/>
      <c r="K84" s="75"/>
      <c r="L84" s="75"/>
    </row>
    <row r="85" spans="1:12" s="76" customFormat="1">
      <c r="A85" s="82"/>
      <c r="F85" s="75"/>
      <c r="G85" s="75"/>
      <c r="H85" s="75"/>
      <c r="I85" s="75"/>
      <c r="J85" s="75"/>
      <c r="K85" s="75"/>
      <c r="L85" s="75"/>
    </row>
    <row r="86" spans="1:12" s="76" customFormat="1">
      <c r="A86" s="82"/>
      <c r="F86" s="75"/>
      <c r="G86" s="75"/>
      <c r="H86" s="75"/>
      <c r="I86" s="75"/>
      <c r="J86" s="75"/>
      <c r="K86" s="75"/>
      <c r="L86" s="75"/>
    </row>
    <row r="87" spans="1:12" s="76" customFormat="1">
      <c r="A87" s="82"/>
      <c r="F87" s="75"/>
      <c r="G87" s="75"/>
      <c r="H87" s="75"/>
      <c r="I87" s="75"/>
      <c r="J87" s="75"/>
      <c r="K87" s="75"/>
      <c r="L87" s="75"/>
    </row>
    <row r="88" spans="1:12" s="76" customFormat="1">
      <c r="A88" s="82"/>
      <c r="F88" s="75"/>
      <c r="G88" s="75"/>
      <c r="H88" s="75"/>
      <c r="I88" s="75"/>
      <c r="J88" s="75"/>
      <c r="K88" s="75"/>
      <c r="L88" s="75"/>
    </row>
    <row r="89" spans="1:12" s="76" customFormat="1">
      <c r="A89" s="82"/>
      <c r="F89" s="75"/>
      <c r="G89" s="75"/>
      <c r="H89" s="75"/>
      <c r="I89" s="75"/>
      <c r="J89" s="75"/>
      <c r="K89" s="75"/>
      <c r="L89" s="75"/>
    </row>
    <row r="90" spans="1:12" s="76" customFormat="1">
      <c r="A90" s="82"/>
      <c r="F90" s="75"/>
      <c r="G90" s="75"/>
      <c r="H90" s="75"/>
      <c r="I90" s="75"/>
      <c r="J90" s="75"/>
      <c r="K90" s="75"/>
      <c r="L90" s="75"/>
    </row>
    <row r="91" spans="1:12" s="76" customFormat="1">
      <c r="A91" s="82"/>
      <c r="F91" s="75"/>
      <c r="G91" s="75"/>
      <c r="H91" s="75"/>
      <c r="I91" s="75"/>
      <c r="J91" s="75"/>
      <c r="K91" s="75"/>
      <c r="L91" s="75"/>
    </row>
    <row r="92" spans="1:12" s="76" customFormat="1">
      <c r="A92" s="82"/>
      <c r="F92" s="75"/>
      <c r="G92" s="75"/>
      <c r="H92" s="75"/>
      <c r="I92" s="75"/>
      <c r="J92" s="75"/>
      <c r="K92" s="75"/>
      <c r="L92" s="75"/>
    </row>
    <row r="93" spans="1:12" s="76" customFormat="1">
      <c r="A93" s="82"/>
      <c r="F93" s="75"/>
      <c r="G93" s="75"/>
      <c r="H93" s="75"/>
      <c r="I93" s="75"/>
      <c r="J93" s="75"/>
      <c r="K93" s="75"/>
      <c r="L93" s="75"/>
    </row>
    <row r="94" spans="1:12" s="76" customFormat="1">
      <c r="A94" s="82"/>
      <c r="F94" s="75"/>
      <c r="G94" s="75"/>
      <c r="H94" s="75"/>
      <c r="I94" s="75"/>
      <c r="J94" s="75"/>
      <c r="K94" s="75"/>
      <c r="L94" s="75"/>
    </row>
    <row r="95" spans="1:12" s="76" customFormat="1">
      <c r="A95" s="82"/>
      <c r="F95" s="75"/>
      <c r="G95" s="75"/>
      <c r="H95" s="75"/>
      <c r="I95" s="75"/>
      <c r="J95" s="75"/>
      <c r="K95" s="75"/>
      <c r="L95" s="75"/>
    </row>
    <row r="96" spans="1:12" s="76" customFormat="1">
      <c r="A96" s="82"/>
      <c r="F96" s="75"/>
      <c r="G96" s="75"/>
      <c r="H96" s="75"/>
      <c r="I96" s="75"/>
      <c r="J96" s="75"/>
      <c r="K96" s="75"/>
      <c r="L96" s="75"/>
    </row>
    <row r="97" spans="1:12" s="76" customFormat="1">
      <c r="A97" s="82"/>
      <c r="F97" s="75"/>
      <c r="G97" s="75"/>
      <c r="H97" s="75"/>
      <c r="I97" s="75"/>
      <c r="J97" s="75"/>
      <c r="K97" s="75"/>
      <c r="L97" s="75"/>
    </row>
    <row r="98" spans="1:12" s="76" customFormat="1">
      <c r="A98" s="82"/>
      <c r="F98" s="75"/>
      <c r="G98" s="75"/>
      <c r="H98" s="75"/>
      <c r="I98" s="75"/>
      <c r="J98" s="75"/>
      <c r="K98" s="75"/>
      <c r="L98" s="75"/>
    </row>
    <row r="99" spans="1:12" s="76" customFormat="1">
      <c r="A99" s="82"/>
      <c r="F99" s="75"/>
      <c r="G99" s="75"/>
      <c r="H99" s="75"/>
      <c r="I99" s="75"/>
      <c r="J99" s="75"/>
      <c r="K99" s="75"/>
      <c r="L99" s="75"/>
    </row>
    <row r="100" spans="1:12" s="76" customFormat="1">
      <c r="A100" s="82"/>
      <c r="F100" s="75"/>
      <c r="G100" s="75"/>
      <c r="H100" s="75"/>
      <c r="I100" s="75"/>
      <c r="J100" s="75"/>
      <c r="K100" s="75"/>
      <c r="L100" s="75"/>
    </row>
    <row r="101" spans="1:12" s="76" customFormat="1">
      <c r="A101" s="82"/>
      <c r="F101" s="75"/>
      <c r="G101" s="75"/>
      <c r="H101" s="75"/>
      <c r="I101" s="75"/>
      <c r="J101" s="75"/>
      <c r="K101" s="75"/>
      <c r="L101" s="75"/>
    </row>
    <row r="102" spans="1:12" s="76" customFormat="1">
      <c r="A102" s="82"/>
      <c r="F102" s="75"/>
      <c r="G102" s="75"/>
      <c r="H102" s="75"/>
      <c r="I102" s="75"/>
      <c r="J102" s="75"/>
      <c r="K102" s="75"/>
      <c r="L102" s="75"/>
    </row>
    <row r="103" spans="1:12" s="76" customFormat="1">
      <c r="A103" s="82"/>
      <c r="F103" s="75"/>
      <c r="G103" s="75"/>
      <c r="H103" s="75"/>
      <c r="I103" s="75"/>
      <c r="J103" s="75"/>
      <c r="K103" s="75"/>
      <c r="L103" s="75"/>
    </row>
    <row r="104" spans="1:12" s="76" customFormat="1">
      <c r="A104" s="82"/>
      <c r="F104" s="75"/>
      <c r="G104" s="75"/>
      <c r="H104" s="75"/>
      <c r="I104" s="75"/>
      <c r="J104" s="75"/>
      <c r="K104" s="75"/>
      <c r="L104" s="75"/>
    </row>
    <row r="105" spans="1:12" s="76" customFormat="1">
      <c r="A105" s="82"/>
      <c r="F105" s="75"/>
      <c r="G105" s="75"/>
      <c r="H105" s="75"/>
      <c r="I105" s="75"/>
      <c r="J105" s="75"/>
      <c r="K105" s="75"/>
      <c r="L105" s="75"/>
    </row>
    <row r="106" spans="1:12" s="76" customFormat="1">
      <c r="A106" s="82"/>
      <c r="F106" s="75"/>
      <c r="G106" s="75"/>
      <c r="H106" s="75"/>
      <c r="I106" s="75"/>
      <c r="J106" s="75"/>
      <c r="K106" s="75"/>
      <c r="L106" s="75"/>
    </row>
    <row r="107" spans="1:12" s="76" customFormat="1">
      <c r="A107" s="82"/>
      <c r="F107" s="75"/>
      <c r="G107" s="75"/>
      <c r="H107" s="75"/>
      <c r="I107" s="75"/>
      <c r="J107" s="75"/>
      <c r="K107" s="75"/>
      <c r="L107" s="75"/>
    </row>
    <row r="108" spans="1:12" s="76" customFormat="1">
      <c r="A108" s="82"/>
      <c r="F108" s="75"/>
      <c r="G108" s="75"/>
      <c r="H108" s="75"/>
      <c r="I108" s="75"/>
      <c r="J108" s="75"/>
      <c r="K108" s="75"/>
      <c r="L108" s="75"/>
    </row>
    <row r="109" spans="1:12" s="76" customFormat="1">
      <c r="A109" s="82"/>
      <c r="F109" s="75"/>
      <c r="G109" s="75"/>
      <c r="H109" s="75"/>
      <c r="I109" s="75"/>
      <c r="J109" s="75"/>
      <c r="K109" s="75"/>
      <c r="L109" s="75"/>
    </row>
    <row r="110" spans="1:12" s="76" customFormat="1">
      <c r="A110" s="82"/>
      <c r="F110" s="75"/>
      <c r="G110" s="75"/>
      <c r="H110" s="75"/>
      <c r="I110" s="75"/>
      <c r="J110" s="75"/>
      <c r="K110" s="75"/>
      <c r="L110" s="75"/>
    </row>
    <row r="111" spans="1:12" s="76" customFormat="1">
      <c r="A111" s="82"/>
      <c r="F111" s="75"/>
      <c r="G111" s="75"/>
      <c r="H111" s="75"/>
      <c r="I111" s="75"/>
      <c r="J111" s="75"/>
      <c r="K111" s="75"/>
      <c r="L111" s="75"/>
    </row>
    <row r="112" spans="1:12" s="76" customFormat="1">
      <c r="A112" s="82"/>
      <c r="F112" s="75"/>
      <c r="G112" s="75"/>
      <c r="H112" s="75"/>
      <c r="I112" s="75"/>
      <c r="J112" s="75"/>
      <c r="K112" s="75"/>
      <c r="L112" s="75"/>
    </row>
    <row r="113" spans="1:12" s="76" customFormat="1">
      <c r="A113" s="82"/>
      <c r="F113" s="75"/>
      <c r="G113" s="75"/>
      <c r="H113" s="75"/>
      <c r="I113" s="75"/>
      <c r="J113" s="75"/>
      <c r="K113" s="75"/>
      <c r="L113" s="75"/>
    </row>
    <row r="114" spans="1:12" s="76" customFormat="1">
      <c r="A114" s="82"/>
      <c r="F114" s="75"/>
      <c r="G114" s="75"/>
      <c r="H114" s="75"/>
      <c r="I114" s="75"/>
      <c r="J114" s="75"/>
      <c r="K114" s="75"/>
      <c r="L114" s="75"/>
    </row>
    <row r="115" spans="1:12" s="76" customFormat="1">
      <c r="A115" s="82"/>
      <c r="F115" s="75"/>
      <c r="G115" s="75"/>
      <c r="H115" s="75"/>
      <c r="I115" s="75"/>
      <c r="J115" s="75"/>
      <c r="K115" s="75"/>
      <c r="L115" s="75"/>
    </row>
    <row r="116" spans="1:12" s="76" customFormat="1">
      <c r="A116" s="82"/>
      <c r="F116" s="75"/>
      <c r="G116" s="75"/>
      <c r="H116" s="75"/>
      <c r="I116" s="75"/>
      <c r="J116" s="75"/>
      <c r="K116" s="75"/>
      <c r="L116" s="75"/>
    </row>
    <row r="117" spans="1:12" s="76" customFormat="1">
      <c r="A117" s="82"/>
      <c r="F117" s="75"/>
      <c r="G117" s="75"/>
      <c r="H117" s="75"/>
      <c r="I117" s="75"/>
      <c r="J117" s="75"/>
      <c r="K117" s="75"/>
      <c r="L117" s="75"/>
    </row>
    <row r="118" spans="1:12" s="76" customFormat="1">
      <c r="A118" s="82"/>
      <c r="F118" s="75"/>
      <c r="G118" s="75"/>
      <c r="H118" s="75"/>
      <c r="I118" s="75"/>
      <c r="J118" s="75"/>
      <c r="K118" s="75"/>
      <c r="L118" s="75"/>
    </row>
    <row r="119" spans="1:12" s="76" customFormat="1">
      <c r="A119" s="82"/>
      <c r="F119" s="75"/>
      <c r="G119" s="75"/>
      <c r="H119" s="75"/>
      <c r="I119" s="75"/>
      <c r="J119" s="75"/>
      <c r="K119" s="75"/>
      <c r="L119" s="75"/>
    </row>
    <row r="120" spans="1:12" s="76" customFormat="1">
      <c r="A120" s="82"/>
      <c r="F120" s="75"/>
      <c r="G120" s="75"/>
      <c r="H120" s="75"/>
      <c r="I120" s="75"/>
      <c r="J120" s="75"/>
      <c r="K120" s="75"/>
      <c r="L120" s="75"/>
    </row>
    <row r="121" spans="1:12" s="76" customFormat="1">
      <c r="A121" s="82"/>
      <c r="F121" s="75"/>
      <c r="G121" s="75"/>
      <c r="H121" s="75"/>
      <c r="I121" s="75"/>
      <c r="J121" s="75"/>
      <c r="K121" s="75"/>
      <c r="L121" s="75"/>
    </row>
    <row r="122" spans="1:12" s="76" customFormat="1">
      <c r="A122" s="82"/>
      <c r="F122" s="75"/>
      <c r="G122" s="75"/>
      <c r="H122" s="75"/>
      <c r="I122" s="75"/>
      <c r="J122" s="75"/>
      <c r="K122" s="75"/>
      <c r="L122" s="75"/>
    </row>
    <row r="123" spans="1:12" s="76" customFormat="1">
      <c r="A123" s="82"/>
      <c r="F123" s="75"/>
      <c r="G123" s="75"/>
      <c r="H123" s="75"/>
      <c r="I123" s="75"/>
      <c r="J123" s="75"/>
      <c r="K123" s="75"/>
      <c r="L123" s="75"/>
    </row>
    <row r="124" spans="1:12" s="76" customFormat="1">
      <c r="A124" s="82"/>
      <c r="F124" s="75"/>
      <c r="G124" s="75"/>
      <c r="H124" s="75"/>
      <c r="I124" s="75"/>
      <c r="J124" s="75"/>
      <c r="K124" s="75"/>
      <c r="L124" s="75"/>
    </row>
    <row r="125" spans="1:12" s="76" customFormat="1">
      <c r="A125" s="82"/>
      <c r="F125" s="75"/>
      <c r="G125" s="75"/>
      <c r="H125" s="75"/>
      <c r="I125" s="75"/>
      <c r="J125" s="75"/>
      <c r="K125" s="75"/>
      <c r="L125" s="75"/>
    </row>
    <row r="126" spans="1:12" s="76" customFormat="1">
      <c r="A126" s="82"/>
      <c r="F126" s="75"/>
      <c r="G126" s="75"/>
      <c r="H126" s="75"/>
      <c r="I126" s="75"/>
      <c r="J126" s="75"/>
      <c r="K126" s="75"/>
      <c r="L126" s="75"/>
    </row>
    <row r="127" spans="1:12" s="76" customFormat="1">
      <c r="A127" s="82"/>
      <c r="F127" s="75"/>
      <c r="G127" s="75"/>
      <c r="H127" s="75"/>
      <c r="I127" s="75"/>
      <c r="J127" s="75"/>
      <c r="K127" s="75"/>
      <c r="L127" s="75"/>
    </row>
    <row r="128" spans="1:12" s="76" customFormat="1">
      <c r="A128" s="82"/>
      <c r="F128" s="75"/>
      <c r="G128" s="75"/>
      <c r="H128" s="75"/>
      <c r="I128" s="75"/>
      <c r="J128" s="75"/>
      <c r="K128" s="75"/>
      <c r="L128" s="75"/>
    </row>
    <row r="129" spans="1:12" s="76" customFormat="1">
      <c r="A129" s="82"/>
      <c r="F129" s="75"/>
      <c r="G129" s="75"/>
      <c r="H129" s="75"/>
      <c r="I129" s="75"/>
      <c r="J129" s="75"/>
      <c r="K129" s="75"/>
      <c r="L129" s="75"/>
    </row>
    <row r="130" spans="1:12" s="76" customFormat="1">
      <c r="A130" s="82"/>
      <c r="F130" s="75"/>
      <c r="G130" s="75"/>
      <c r="H130" s="75"/>
      <c r="I130" s="75"/>
      <c r="J130" s="75"/>
      <c r="K130" s="75"/>
      <c r="L130" s="75"/>
    </row>
    <row r="131" spans="1:12" s="76" customFormat="1">
      <c r="A131" s="82"/>
      <c r="F131" s="75"/>
      <c r="G131" s="75"/>
      <c r="H131" s="75"/>
      <c r="I131" s="75"/>
      <c r="J131" s="75"/>
      <c r="K131" s="75"/>
      <c r="L131" s="75"/>
    </row>
    <row r="132" spans="1:12" s="76" customFormat="1">
      <c r="A132" s="82"/>
      <c r="F132" s="75"/>
      <c r="G132" s="75"/>
      <c r="H132" s="75"/>
      <c r="I132" s="75"/>
      <c r="J132" s="75"/>
      <c r="K132" s="75"/>
      <c r="L132" s="75"/>
    </row>
    <row r="133" spans="1:12" s="76" customFormat="1">
      <c r="A133" s="82"/>
      <c r="F133" s="75"/>
      <c r="G133" s="75"/>
      <c r="H133" s="75"/>
      <c r="I133" s="75"/>
      <c r="J133" s="75"/>
      <c r="K133" s="75"/>
      <c r="L133" s="75"/>
    </row>
    <row r="134" spans="1:12" s="76" customFormat="1">
      <c r="A134" s="82"/>
      <c r="F134" s="75"/>
      <c r="G134" s="75"/>
      <c r="H134" s="75"/>
      <c r="I134" s="75"/>
      <c r="J134" s="75"/>
      <c r="K134" s="75"/>
      <c r="L134" s="75"/>
    </row>
    <row r="135" spans="1:12" s="76" customFormat="1">
      <c r="A135" s="82"/>
      <c r="F135" s="75"/>
      <c r="G135" s="75"/>
      <c r="H135" s="75"/>
      <c r="I135" s="75"/>
      <c r="J135" s="75"/>
      <c r="K135" s="75"/>
      <c r="L135" s="75"/>
    </row>
    <row r="136" spans="1:12" s="76" customFormat="1">
      <c r="A136" s="82"/>
      <c r="F136" s="75"/>
      <c r="G136" s="75"/>
      <c r="H136" s="75"/>
      <c r="I136" s="75"/>
      <c r="J136" s="75"/>
      <c r="K136" s="75"/>
      <c r="L136" s="75"/>
    </row>
    <row r="137" spans="1:12" s="76" customFormat="1">
      <c r="A137" s="82"/>
      <c r="F137" s="75"/>
      <c r="G137" s="75"/>
      <c r="H137" s="75"/>
      <c r="I137" s="75"/>
      <c r="J137" s="75"/>
      <c r="K137" s="75"/>
      <c r="L137" s="75"/>
    </row>
    <row r="138" spans="1:12" s="76" customFormat="1">
      <c r="A138" s="82"/>
      <c r="F138" s="75"/>
      <c r="G138" s="75"/>
      <c r="H138" s="75"/>
      <c r="I138" s="75"/>
      <c r="J138" s="75"/>
      <c r="K138" s="75"/>
      <c r="L138" s="75"/>
    </row>
    <row r="139" spans="1:12" s="76" customFormat="1">
      <c r="A139" s="82"/>
      <c r="F139" s="75"/>
      <c r="G139" s="75"/>
      <c r="H139" s="75"/>
      <c r="I139" s="75"/>
      <c r="J139" s="75"/>
      <c r="K139" s="75"/>
      <c r="L139" s="75"/>
    </row>
    <row r="140" spans="1:12" s="76" customFormat="1">
      <c r="A140" s="82"/>
      <c r="F140" s="75"/>
      <c r="G140" s="75"/>
      <c r="H140" s="75"/>
      <c r="I140" s="75"/>
      <c r="J140" s="75"/>
      <c r="K140" s="75"/>
      <c r="L140" s="75"/>
    </row>
    <row r="141" spans="1:12" s="76" customFormat="1">
      <c r="A141" s="82"/>
      <c r="F141" s="75"/>
      <c r="G141" s="75"/>
      <c r="H141" s="75"/>
      <c r="I141" s="75"/>
      <c r="J141" s="75"/>
      <c r="K141" s="75"/>
      <c r="L141" s="75"/>
    </row>
    <row r="142" spans="1:12" s="76" customFormat="1">
      <c r="A142" s="82"/>
      <c r="F142" s="75"/>
      <c r="G142" s="75"/>
      <c r="H142" s="75"/>
      <c r="I142" s="75"/>
      <c r="J142" s="75"/>
      <c r="K142" s="75"/>
      <c r="L142" s="75"/>
    </row>
    <row r="143" spans="1:12" s="76" customFormat="1">
      <c r="A143" s="82"/>
      <c r="F143" s="75"/>
      <c r="G143" s="75"/>
      <c r="H143" s="75"/>
      <c r="I143" s="75"/>
      <c r="J143" s="75"/>
      <c r="K143" s="75"/>
      <c r="L143" s="75"/>
    </row>
    <row r="144" spans="1:12" s="76" customFormat="1">
      <c r="A144" s="82"/>
      <c r="F144" s="75"/>
      <c r="G144" s="75"/>
      <c r="H144" s="75"/>
      <c r="I144" s="75"/>
      <c r="J144" s="75"/>
      <c r="K144" s="75"/>
      <c r="L144" s="75"/>
    </row>
    <row r="145" spans="1:12" s="76" customFormat="1">
      <c r="A145" s="82"/>
      <c r="F145" s="75"/>
      <c r="G145" s="75"/>
      <c r="H145" s="75"/>
      <c r="I145" s="75"/>
      <c r="J145" s="75"/>
      <c r="K145" s="75"/>
      <c r="L145" s="75"/>
    </row>
    <row r="146" spans="1:12" s="76" customFormat="1">
      <c r="A146" s="82"/>
      <c r="F146" s="75"/>
      <c r="G146" s="75"/>
      <c r="H146" s="75"/>
      <c r="I146" s="75"/>
      <c r="J146" s="75"/>
      <c r="K146" s="75"/>
      <c r="L146" s="75"/>
    </row>
    <row r="147" spans="1:12" s="76" customFormat="1">
      <c r="A147" s="82"/>
      <c r="F147" s="75"/>
      <c r="G147" s="75"/>
      <c r="H147" s="75"/>
      <c r="I147" s="75"/>
      <c r="J147" s="75"/>
      <c r="K147" s="75"/>
      <c r="L147" s="75"/>
    </row>
    <row r="148" spans="1:12" s="76" customFormat="1">
      <c r="A148" s="82"/>
      <c r="F148" s="75"/>
      <c r="G148" s="75"/>
      <c r="H148" s="75"/>
      <c r="I148" s="75"/>
      <c r="J148" s="75"/>
      <c r="K148" s="75"/>
      <c r="L148" s="75"/>
    </row>
    <row r="149" spans="1:12" s="76" customFormat="1">
      <c r="A149" s="82"/>
      <c r="F149" s="75"/>
      <c r="G149" s="75"/>
      <c r="H149" s="75"/>
      <c r="I149" s="75"/>
      <c r="J149" s="75"/>
      <c r="K149" s="75"/>
      <c r="L149" s="75"/>
    </row>
    <row r="150" spans="1:12" s="76" customFormat="1">
      <c r="A150" s="82"/>
      <c r="F150" s="75"/>
      <c r="G150" s="75"/>
      <c r="H150" s="75"/>
      <c r="I150" s="75"/>
      <c r="J150" s="75"/>
      <c r="K150" s="75"/>
      <c r="L150" s="75"/>
    </row>
    <row r="151" spans="1:12" s="76" customFormat="1">
      <c r="A151" s="82"/>
      <c r="F151" s="75"/>
      <c r="G151" s="75"/>
      <c r="H151" s="75"/>
      <c r="I151" s="75"/>
      <c r="J151" s="75"/>
      <c r="K151" s="75"/>
      <c r="L151" s="75"/>
    </row>
    <row r="152" spans="1:12" s="76" customFormat="1">
      <c r="A152" s="82"/>
      <c r="F152" s="75"/>
      <c r="G152" s="75"/>
      <c r="H152" s="75"/>
      <c r="I152" s="75"/>
      <c r="J152" s="75"/>
      <c r="K152" s="75"/>
      <c r="L152" s="75"/>
    </row>
    <row r="153" spans="1:12" s="76" customFormat="1">
      <c r="A153" s="82"/>
      <c r="F153" s="75"/>
      <c r="G153" s="75"/>
      <c r="H153" s="75"/>
      <c r="I153" s="75"/>
      <c r="J153" s="75"/>
      <c r="K153" s="75"/>
      <c r="L153" s="75"/>
    </row>
    <row r="154" spans="1:12" s="76" customFormat="1">
      <c r="A154" s="82"/>
      <c r="F154" s="75"/>
      <c r="G154" s="75"/>
      <c r="H154" s="75"/>
      <c r="I154" s="75"/>
      <c r="J154" s="75"/>
      <c r="K154" s="75"/>
      <c r="L154" s="75"/>
    </row>
    <row r="155" spans="1:12" s="76" customFormat="1">
      <c r="A155" s="82"/>
      <c r="F155" s="75"/>
      <c r="G155" s="75"/>
      <c r="H155" s="75"/>
      <c r="I155" s="75"/>
      <c r="J155" s="75"/>
      <c r="K155" s="75"/>
      <c r="L155" s="75"/>
    </row>
    <row r="156" spans="1:12" s="76" customFormat="1">
      <c r="A156" s="82"/>
      <c r="F156" s="75"/>
      <c r="G156" s="75"/>
      <c r="H156" s="75"/>
      <c r="I156" s="75"/>
      <c r="J156" s="75"/>
      <c r="K156" s="75"/>
      <c r="L156" s="75"/>
    </row>
    <row r="157" spans="1:12" s="76" customFormat="1">
      <c r="A157" s="82"/>
      <c r="F157" s="75"/>
      <c r="G157" s="75"/>
      <c r="H157" s="75"/>
      <c r="I157" s="75"/>
      <c r="J157" s="75"/>
      <c r="K157" s="75"/>
      <c r="L157" s="75"/>
    </row>
    <row r="158" spans="1:12" s="76" customFormat="1">
      <c r="A158" s="82"/>
      <c r="F158" s="75"/>
      <c r="G158" s="75"/>
      <c r="H158" s="75"/>
      <c r="I158" s="75"/>
      <c r="J158" s="75"/>
      <c r="K158" s="75"/>
      <c r="L158" s="75"/>
    </row>
    <row r="159" spans="1:12" s="76" customFormat="1">
      <c r="A159" s="82"/>
      <c r="F159" s="75"/>
      <c r="G159" s="75"/>
      <c r="H159" s="75"/>
      <c r="I159" s="75"/>
      <c r="J159" s="75"/>
      <c r="K159" s="75"/>
      <c r="L159" s="75"/>
    </row>
    <row r="160" spans="1:12" s="76" customFormat="1">
      <c r="A160" s="82"/>
      <c r="F160" s="75"/>
      <c r="G160" s="75"/>
      <c r="H160" s="75"/>
      <c r="I160" s="75"/>
      <c r="J160" s="75"/>
      <c r="K160" s="75"/>
      <c r="L160" s="75"/>
    </row>
    <row r="161" spans="1:12" s="76" customFormat="1">
      <c r="A161" s="82"/>
      <c r="F161" s="75"/>
      <c r="G161" s="75"/>
      <c r="H161" s="75"/>
      <c r="I161" s="75"/>
      <c r="J161" s="75"/>
      <c r="K161" s="75"/>
      <c r="L161" s="75"/>
    </row>
    <row r="162" spans="1:12" s="76" customFormat="1">
      <c r="A162" s="82"/>
      <c r="F162" s="75"/>
      <c r="G162" s="75"/>
      <c r="H162" s="75"/>
      <c r="I162" s="75"/>
      <c r="J162" s="75"/>
      <c r="K162" s="75"/>
      <c r="L162" s="75"/>
    </row>
    <row r="163" spans="1:12" s="76" customFormat="1">
      <c r="A163" s="82"/>
      <c r="F163" s="75"/>
      <c r="G163" s="75"/>
      <c r="H163" s="75"/>
      <c r="I163" s="75"/>
      <c r="J163" s="75"/>
      <c r="K163" s="75"/>
      <c r="L163" s="75"/>
    </row>
    <row r="164" spans="1:12" s="76" customFormat="1">
      <c r="A164" s="82"/>
      <c r="F164" s="75"/>
      <c r="G164" s="75"/>
      <c r="H164" s="75"/>
      <c r="I164" s="75"/>
      <c r="J164" s="75"/>
      <c r="K164" s="75"/>
      <c r="L164" s="75"/>
    </row>
    <row r="165" spans="1:12" s="76" customFormat="1">
      <c r="A165" s="82"/>
      <c r="F165" s="75"/>
      <c r="G165" s="75"/>
      <c r="H165" s="75"/>
      <c r="I165" s="75"/>
      <c r="J165" s="75"/>
      <c r="K165" s="75"/>
      <c r="L165" s="75"/>
    </row>
    <row r="166" spans="1:12" s="76" customFormat="1">
      <c r="A166" s="82"/>
      <c r="F166" s="75"/>
      <c r="G166" s="75"/>
      <c r="H166" s="75"/>
      <c r="I166" s="75"/>
      <c r="J166" s="75"/>
      <c r="K166" s="75"/>
      <c r="L166" s="75"/>
    </row>
    <row r="167" spans="1:12" s="76" customFormat="1">
      <c r="A167" s="82"/>
      <c r="F167" s="75"/>
      <c r="G167" s="75"/>
      <c r="H167" s="75"/>
      <c r="I167" s="75"/>
      <c r="J167" s="75"/>
      <c r="K167" s="75"/>
      <c r="L167" s="75"/>
    </row>
    <row r="168" spans="1:12" s="76" customFormat="1">
      <c r="A168" s="82"/>
      <c r="F168" s="75"/>
      <c r="G168" s="75"/>
      <c r="H168" s="75"/>
      <c r="I168" s="75"/>
      <c r="J168" s="75"/>
      <c r="K168" s="75"/>
      <c r="L168" s="75"/>
    </row>
    <row r="169" spans="1:12" s="76" customFormat="1">
      <c r="A169" s="82"/>
      <c r="F169" s="75"/>
      <c r="G169" s="75"/>
      <c r="H169" s="75"/>
      <c r="I169" s="75"/>
      <c r="J169" s="75"/>
      <c r="K169" s="75"/>
      <c r="L169" s="75"/>
    </row>
    <row r="170" spans="1:12" s="76" customFormat="1">
      <c r="A170" s="82"/>
      <c r="F170" s="75"/>
      <c r="G170" s="75"/>
      <c r="H170" s="75"/>
      <c r="I170" s="75"/>
      <c r="J170" s="75"/>
      <c r="K170" s="75"/>
      <c r="L170" s="75"/>
    </row>
    <row r="171" spans="1:12" s="76" customFormat="1">
      <c r="A171" s="82"/>
      <c r="F171" s="75"/>
      <c r="G171" s="75"/>
      <c r="H171" s="75"/>
      <c r="I171" s="75"/>
      <c r="J171" s="75"/>
      <c r="K171" s="75"/>
      <c r="L171" s="75"/>
    </row>
    <row r="172" spans="1:12" s="76" customFormat="1">
      <c r="A172" s="82"/>
      <c r="F172" s="75"/>
      <c r="G172" s="75"/>
      <c r="H172" s="75"/>
      <c r="I172" s="75"/>
      <c r="J172" s="75"/>
      <c r="K172" s="75"/>
      <c r="L172" s="75"/>
    </row>
    <row r="173" spans="1:12" s="76" customFormat="1">
      <c r="A173" s="82"/>
      <c r="F173" s="75"/>
      <c r="G173" s="75"/>
      <c r="H173" s="75"/>
      <c r="I173" s="75"/>
      <c r="J173" s="75"/>
      <c r="K173" s="75"/>
      <c r="L173" s="75"/>
    </row>
    <row r="174" spans="1:12" s="76" customFormat="1">
      <c r="A174" s="82"/>
      <c r="F174" s="75"/>
      <c r="G174" s="75"/>
      <c r="H174" s="75"/>
      <c r="I174" s="75"/>
      <c r="J174" s="75"/>
      <c r="K174" s="75"/>
      <c r="L174" s="75"/>
    </row>
    <row r="175" spans="1:12" s="76" customFormat="1">
      <c r="A175" s="82"/>
      <c r="F175" s="75"/>
      <c r="G175" s="75"/>
      <c r="H175" s="75"/>
      <c r="I175" s="75"/>
      <c r="J175" s="75"/>
      <c r="K175" s="75"/>
      <c r="L175" s="75"/>
    </row>
    <row r="176" spans="1:12" s="76" customFormat="1">
      <c r="A176" s="82"/>
      <c r="F176" s="75"/>
      <c r="G176" s="75"/>
      <c r="H176" s="75"/>
      <c r="I176" s="75"/>
      <c r="J176" s="75"/>
      <c r="K176" s="75"/>
      <c r="L176" s="75"/>
    </row>
    <row r="177" spans="1:12" s="76" customFormat="1">
      <c r="A177" s="82"/>
      <c r="F177" s="75"/>
      <c r="G177" s="75"/>
      <c r="H177" s="75"/>
      <c r="I177" s="75"/>
      <c r="J177" s="75"/>
      <c r="K177" s="75"/>
      <c r="L177" s="75"/>
    </row>
    <row r="178" spans="1:12" s="76" customFormat="1">
      <c r="A178" s="82"/>
      <c r="F178" s="75"/>
      <c r="G178" s="75"/>
      <c r="H178" s="75"/>
      <c r="I178" s="75"/>
      <c r="J178" s="75"/>
      <c r="K178" s="75"/>
      <c r="L178" s="75"/>
    </row>
    <row r="179" spans="1:12" s="76" customFormat="1">
      <c r="A179" s="82"/>
      <c r="F179" s="75"/>
      <c r="G179" s="75"/>
      <c r="H179" s="75"/>
      <c r="I179" s="75"/>
      <c r="J179" s="75"/>
      <c r="K179" s="75"/>
      <c r="L179" s="75"/>
    </row>
    <row r="180" spans="1:12" s="76" customFormat="1">
      <c r="A180" s="82"/>
      <c r="F180" s="75"/>
      <c r="G180" s="75"/>
      <c r="H180" s="75"/>
      <c r="I180" s="75"/>
      <c r="J180" s="75"/>
      <c r="K180" s="75"/>
      <c r="L180" s="75"/>
    </row>
    <row r="181" spans="1:12" s="76" customFormat="1">
      <c r="A181" s="82"/>
      <c r="F181" s="75"/>
      <c r="G181" s="75"/>
      <c r="H181" s="75"/>
      <c r="I181" s="75"/>
      <c r="J181" s="75"/>
      <c r="K181" s="75"/>
      <c r="L181" s="75"/>
    </row>
    <row r="182" spans="1:12" s="76" customFormat="1">
      <c r="A182" s="82"/>
      <c r="F182" s="75"/>
      <c r="G182" s="75"/>
      <c r="H182" s="75"/>
      <c r="I182" s="75"/>
      <c r="J182" s="75"/>
      <c r="K182" s="75"/>
      <c r="L182" s="75"/>
    </row>
    <row r="183" spans="1:12" s="76" customFormat="1">
      <c r="A183" s="82"/>
      <c r="F183" s="75"/>
      <c r="G183" s="75"/>
      <c r="H183" s="75"/>
      <c r="I183" s="75"/>
      <c r="J183" s="75"/>
      <c r="K183" s="75"/>
      <c r="L183" s="75"/>
    </row>
    <row r="184" spans="1:12" s="76" customFormat="1">
      <c r="A184" s="82"/>
      <c r="F184" s="75"/>
      <c r="G184" s="75"/>
      <c r="H184" s="75"/>
      <c r="I184" s="75"/>
      <c r="J184" s="75"/>
      <c r="K184" s="75"/>
      <c r="L184" s="75"/>
    </row>
    <row r="185" spans="1:12" s="76" customFormat="1">
      <c r="A185" s="82"/>
      <c r="F185" s="75"/>
      <c r="G185" s="75"/>
      <c r="H185" s="75"/>
      <c r="I185" s="75"/>
      <c r="J185" s="75"/>
      <c r="K185" s="75"/>
      <c r="L185" s="75"/>
    </row>
    <row r="186" spans="1:12" s="76" customFormat="1">
      <c r="A186" s="82"/>
      <c r="F186" s="75"/>
      <c r="G186" s="75"/>
      <c r="H186" s="75"/>
      <c r="I186" s="75"/>
      <c r="J186" s="75"/>
      <c r="K186" s="75"/>
      <c r="L186" s="75"/>
    </row>
    <row r="187" spans="1:12" s="76" customFormat="1">
      <c r="A187" s="82"/>
      <c r="F187" s="75"/>
      <c r="G187" s="75"/>
      <c r="H187" s="75"/>
      <c r="I187" s="75"/>
      <c r="J187" s="75"/>
      <c r="K187" s="75"/>
      <c r="L187" s="75"/>
    </row>
    <row r="188" spans="1:12" s="76" customFormat="1">
      <c r="A188" s="82"/>
      <c r="F188" s="75"/>
      <c r="G188" s="75"/>
      <c r="H188" s="75"/>
      <c r="I188" s="75"/>
      <c r="J188" s="75"/>
      <c r="K188" s="75"/>
      <c r="L188" s="75"/>
    </row>
    <row r="189" spans="1:12" s="76" customFormat="1">
      <c r="A189" s="82"/>
      <c r="F189" s="75"/>
      <c r="G189" s="75"/>
      <c r="H189" s="75"/>
      <c r="I189" s="75"/>
      <c r="J189" s="75"/>
      <c r="K189" s="75"/>
      <c r="L189" s="75"/>
    </row>
    <row r="190" spans="1:12" s="76" customFormat="1">
      <c r="A190" s="82"/>
      <c r="F190" s="75"/>
      <c r="G190" s="75"/>
      <c r="H190" s="75"/>
      <c r="I190" s="75"/>
      <c r="J190" s="75"/>
      <c r="K190" s="75"/>
      <c r="L190" s="75"/>
    </row>
    <row r="191" spans="1:12" s="76" customFormat="1">
      <c r="A191" s="82"/>
      <c r="F191" s="75"/>
      <c r="G191" s="75"/>
      <c r="H191" s="75"/>
      <c r="I191" s="75"/>
      <c r="J191" s="75"/>
      <c r="K191" s="75"/>
      <c r="L191" s="75"/>
    </row>
    <row r="192" spans="1:12" s="76" customFormat="1">
      <c r="A192" s="82"/>
      <c r="F192" s="75"/>
      <c r="G192" s="75"/>
      <c r="H192" s="75"/>
      <c r="I192" s="75"/>
      <c r="J192" s="75"/>
      <c r="K192" s="75"/>
      <c r="L192" s="75"/>
    </row>
    <row r="193" spans="1:12" s="76" customFormat="1">
      <c r="A193" s="82"/>
      <c r="F193" s="75"/>
      <c r="G193" s="75"/>
      <c r="H193" s="75"/>
      <c r="I193" s="75"/>
      <c r="J193" s="75"/>
      <c r="K193" s="75"/>
      <c r="L193" s="75"/>
    </row>
    <row r="194" spans="1:12" s="76" customFormat="1">
      <c r="A194" s="82"/>
      <c r="F194" s="75"/>
      <c r="G194" s="75"/>
      <c r="H194" s="75"/>
      <c r="I194" s="75"/>
      <c r="J194" s="75"/>
      <c r="K194" s="75"/>
      <c r="L194" s="75"/>
    </row>
    <row r="195" spans="1:12" s="76" customFormat="1">
      <c r="A195" s="82"/>
      <c r="F195" s="75"/>
      <c r="G195" s="75"/>
      <c r="H195" s="75"/>
      <c r="I195" s="75"/>
      <c r="J195" s="75"/>
      <c r="K195" s="75"/>
      <c r="L195" s="75"/>
    </row>
    <row r="196" spans="1:12" s="76" customFormat="1">
      <c r="A196" s="82"/>
      <c r="F196" s="75"/>
      <c r="G196" s="75"/>
      <c r="H196" s="75"/>
      <c r="I196" s="75"/>
      <c r="J196" s="75"/>
      <c r="K196" s="75"/>
      <c r="L196" s="75"/>
    </row>
  </sheetData>
  <mergeCells count="14">
    <mergeCell ref="C47:F47"/>
    <mergeCell ref="H47:J47"/>
    <mergeCell ref="A7:J7"/>
    <mergeCell ref="A18:J18"/>
    <mergeCell ref="C46:F46"/>
    <mergeCell ref="H46:J46"/>
    <mergeCell ref="A2:J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4" right="0.16" top="0.2" bottom="0.2" header="0.2" footer="0.11811023622047245"/>
  <pageSetup paperSize="9" scale="57" fitToHeight="2" orientation="landscape" verticalDpi="300" r:id="rId1"/>
  <headerFooter alignWithMargins="0"/>
  <ignoredErrors>
    <ignoredError sqref="F9 F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J249"/>
  <sheetViews>
    <sheetView view="pageBreakPreview" zoomScale="60" zoomScaleNormal="100" workbookViewId="0">
      <selection activeCell="N19" sqref="N19:O19"/>
    </sheetView>
  </sheetViews>
  <sheetFormatPr defaultRowHeight="18.75"/>
  <cols>
    <col min="1" max="1" width="51.5703125" style="3" customWidth="1"/>
    <col min="2" max="2" width="12" style="41" customWidth="1"/>
    <col min="3" max="3" width="16.140625" style="41" customWidth="1"/>
    <col min="4" max="4" width="16.7109375" style="41" customWidth="1"/>
    <col min="5" max="5" width="16.140625" style="41" customWidth="1"/>
    <col min="6" max="6" width="16" style="41" customWidth="1"/>
    <col min="7" max="7" width="16.28515625" style="3" customWidth="1"/>
    <col min="8" max="8" width="16.85546875" style="3" customWidth="1"/>
    <col min="9" max="9" width="16.140625" style="3" customWidth="1"/>
    <col min="10" max="10" width="16.42578125" style="3" customWidth="1"/>
    <col min="11" max="16384" width="9.140625" style="3"/>
  </cols>
  <sheetData>
    <row r="2" spans="1:10" ht="20.25">
      <c r="A2" s="457" t="s">
        <v>439</v>
      </c>
      <c r="B2" s="457"/>
      <c r="C2" s="457"/>
      <c r="D2" s="457"/>
      <c r="E2" s="457"/>
      <c r="F2" s="457"/>
      <c r="G2" s="457"/>
      <c r="H2" s="457"/>
    </row>
    <row r="3" spans="1:10">
      <c r="A3" s="131"/>
      <c r="B3" s="133"/>
      <c r="C3" s="131"/>
      <c r="D3" s="131"/>
      <c r="E3" s="131"/>
      <c r="F3" s="133"/>
      <c r="G3" s="131"/>
      <c r="H3" s="131"/>
      <c r="J3" s="3" t="s">
        <v>412</v>
      </c>
    </row>
    <row r="4" spans="1:10" ht="41.25" customHeight="1">
      <c r="A4" s="427" t="s">
        <v>170</v>
      </c>
      <c r="B4" s="429" t="s">
        <v>17</v>
      </c>
      <c r="C4" s="458" t="s">
        <v>496</v>
      </c>
      <c r="D4" s="458" t="s">
        <v>497</v>
      </c>
      <c r="E4" s="459" t="s">
        <v>498</v>
      </c>
      <c r="F4" s="460" t="s">
        <v>499</v>
      </c>
      <c r="G4" s="461" t="s">
        <v>339</v>
      </c>
      <c r="H4" s="462"/>
      <c r="I4" s="462"/>
      <c r="J4" s="463"/>
    </row>
    <row r="5" spans="1:10" ht="54" customHeight="1">
      <c r="A5" s="428"/>
      <c r="B5" s="430"/>
      <c r="C5" s="458"/>
      <c r="D5" s="458"/>
      <c r="E5" s="459"/>
      <c r="F5" s="460"/>
      <c r="G5" s="68" t="s">
        <v>133</v>
      </c>
      <c r="H5" s="68" t="s">
        <v>134</v>
      </c>
      <c r="I5" s="68" t="s">
        <v>135</v>
      </c>
      <c r="J5" s="68" t="s">
        <v>63</v>
      </c>
    </row>
    <row r="6" spans="1:10" ht="23.25" customHeight="1">
      <c r="A6" s="134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39">
        <v>9</v>
      </c>
      <c r="J6" s="39">
        <v>10</v>
      </c>
    </row>
    <row r="7" spans="1:10" ht="23.25" customHeight="1">
      <c r="A7" s="464" t="s">
        <v>114</v>
      </c>
      <c r="B7" s="465"/>
      <c r="C7" s="465"/>
      <c r="D7" s="465"/>
      <c r="E7" s="465"/>
      <c r="F7" s="465"/>
      <c r="G7" s="465"/>
      <c r="H7" s="465"/>
      <c r="I7" s="465"/>
      <c r="J7" s="466"/>
    </row>
    <row r="8" spans="1:10" ht="36" customHeight="1">
      <c r="A8" s="44" t="s">
        <v>430</v>
      </c>
      <c r="B8" s="21">
        <v>2050</v>
      </c>
      <c r="C8" s="34">
        <f>SUM(C9:C9)</f>
        <v>0</v>
      </c>
      <c r="D8" s="34">
        <f>SUM(D9:D9)</f>
        <v>0</v>
      </c>
      <c r="E8" s="34">
        <f>SUM(E9:E9)</f>
        <v>0</v>
      </c>
      <c r="F8" s="34">
        <f>SUM(G8:J8)</f>
        <v>0</v>
      </c>
      <c r="G8" s="34">
        <f>SUM(G9:G9)</f>
        <v>0</v>
      </c>
      <c r="H8" s="34">
        <f>SUM(H9:H9)</f>
        <v>0</v>
      </c>
      <c r="I8" s="34">
        <f>SUM(I9:I9)</f>
        <v>0</v>
      </c>
      <c r="J8" s="34">
        <f>SUM(J9:J9)</f>
        <v>0</v>
      </c>
    </row>
    <row r="9" spans="1:10" ht="29.25" customHeight="1">
      <c r="A9" s="146"/>
      <c r="B9" s="21"/>
      <c r="C9" s="33"/>
      <c r="D9" s="33"/>
      <c r="E9" s="33"/>
      <c r="F9" s="33">
        <f t="shared" ref="F9:F24" si="0">SUM(G9:J9)</f>
        <v>0</v>
      </c>
      <c r="G9" s="33"/>
      <c r="H9" s="33"/>
      <c r="I9" s="153"/>
      <c r="J9" s="153"/>
    </row>
    <row r="10" spans="1:10" s="43" customFormat="1" ht="35.25" customHeight="1">
      <c r="A10" s="44" t="s">
        <v>431</v>
      </c>
      <c r="B10" s="149">
        <v>2060</v>
      </c>
      <c r="C10" s="34">
        <f>SUM(C11:C11)</f>
        <v>0</v>
      </c>
      <c r="D10" s="34">
        <f>SUM(D11:D11)</f>
        <v>0</v>
      </c>
      <c r="E10" s="34">
        <f>SUM(E11:E11)</f>
        <v>0</v>
      </c>
      <c r="F10" s="34">
        <f t="shared" si="0"/>
        <v>0</v>
      </c>
      <c r="G10" s="34">
        <f>SUM(G11:G11)</f>
        <v>0</v>
      </c>
      <c r="H10" s="34">
        <f>SUM(H11:H11)</f>
        <v>0</v>
      </c>
      <c r="I10" s="34">
        <f>SUM(I11:I11)</f>
        <v>0</v>
      </c>
      <c r="J10" s="34">
        <f>SUM(J11:J11)</f>
        <v>0</v>
      </c>
    </row>
    <row r="11" spans="1:10" s="43" customFormat="1" ht="31.5" customHeight="1">
      <c r="A11" s="136"/>
      <c r="B11" s="149"/>
      <c r="C11" s="33"/>
      <c r="D11" s="33"/>
      <c r="E11" s="33"/>
      <c r="F11" s="33">
        <f t="shared" si="0"/>
        <v>0</v>
      </c>
      <c r="G11" s="33"/>
      <c r="H11" s="33"/>
      <c r="I11" s="154"/>
      <c r="J11" s="154"/>
    </row>
    <row r="12" spans="1:10" s="43" customFormat="1" ht="31.5" customHeight="1">
      <c r="A12" s="467" t="s">
        <v>376</v>
      </c>
      <c r="B12" s="468"/>
      <c r="C12" s="468"/>
      <c r="D12" s="468"/>
      <c r="E12" s="468"/>
      <c r="F12" s="468"/>
      <c r="G12" s="468"/>
      <c r="H12" s="468"/>
      <c r="I12" s="468"/>
      <c r="J12" s="469"/>
    </row>
    <row r="13" spans="1:10" s="43" customFormat="1" ht="72.75" customHeight="1">
      <c r="A13" s="159" t="s">
        <v>432</v>
      </c>
      <c r="B13" s="149"/>
      <c r="C13" s="34"/>
      <c r="D13" s="34"/>
      <c r="E13" s="34"/>
      <c r="F13" s="33"/>
      <c r="G13" s="34"/>
      <c r="H13" s="34"/>
      <c r="I13" s="34"/>
      <c r="J13" s="34"/>
    </row>
    <row r="14" spans="1:10" s="43" customFormat="1" ht="42.75" customHeight="1">
      <c r="A14" s="44" t="s">
        <v>433</v>
      </c>
      <c r="B14" s="149">
        <v>2117</v>
      </c>
      <c r="C14" s="34">
        <f>SUM(C15:C15)</f>
        <v>0</v>
      </c>
      <c r="D14" s="34">
        <f t="shared" ref="D14:J14" si="1">SUM(D15:D15)</f>
        <v>0</v>
      </c>
      <c r="E14" s="34">
        <f t="shared" si="1"/>
        <v>0</v>
      </c>
      <c r="F14" s="33">
        <f t="shared" si="0"/>
        <v>0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</row>
    <row r="15" spans="1:10" s="43" customFormat="1" ht="30" customHeight="1">
      <c r="A15" s="161"/>
      <c r="B15" s="149"/>
      <c r="C15" s="34"/>
      <c r="D15" s="34"/>
      <c r="E15" s="34"/>
      <c r="F15" s="33">
        <f t="shared" si="0"/>
        <v>0</v>
      </c>
      <c r="G15" s="34"/>
      <c r="H15" s="34"/>
      <c r="I15" s="154"/>
      <c r="J15" s="154"/>
    </row>
    <row r="16" spans="1:10" s="43" customFormat="1" ht="65.25" customHeight="1">
      <c r="A16" s="159" t="s">
        <v>372</v>
      </c>
      <c r="B16" s="149"/>
      <c r="C16" s="34"/>
      <c r="D16" s="34"/>
      <c r="E16" s="34"/>
      <c r="F16" s="33"/>
      <c r="G16" s="34"/>
      <c r="H16" s="34"/>
      <c r="I16" s="34"/>
      <c r="J16" s="34"/>
    </row>
    <row r="17" spans="1:10" s="43" customFormat="1" ht="44.25" customHeight="1">
      <c r="A17" s="44" t="s">
        <v>433</v>
      </c>
      <c r="B17" s="149">
        <v>2128</v>
      </c>
      <c r="C17" s="34">
        <f>SUM(C18:C18)</f>
        <v>0</v>
      </c>
      <c r="D17" s="34">
        <f t="shared" ref="D17:J17" si="2">SUM(D18:D18)</f>
        <v>0</v>
      </c>
      <c r="E17" s="34">
        <f t="shared" si="2"/>
        <v>0</v>
      </c>
      <c r="F17" s="33">
        <f t="shared" si="0"/>
        <v>0</v>
      </c>
      <c r="G17" s="34">
        <f t="shared" si="2"/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</row>
    <row r="18" spans="1:10" s="43" customFormat="1" ht="31.5" customHeight="1">
      <c r="A18" s="159"/>
      <c r="B18" s="149"/>
      <c r="C18" s="34"/>
      <c r="D18" s="34"/>
      <c r="E18" s="34"/>
      <c r="F18" s="33">
        <f t="shared" si="0"/>
        <v>0</v>
      </c>
      <c r="G18" s="34"/>
      <c r="H18" s="34"/>
      <c r="I18" s="34"/>
      <c r="J18" s="34"/>
    </row>
    <row r="19" spans="1:10" s="43" customFormat="1" ht="50.25" customHeight="1">
      <c r="A19" s="159" t="s">
        <v>373</v>
      </c>
      <c r="B19" s="149"/>
      <c r="C19" s="34"/>
      <c r="D19" s="34"/>
      <c r="E19" s="34"/>
      <c r="F19" s="33"/>
      <c r="G19" s="34"/>
      <c r="H19" s="34"/>
      <c r="I19" s="34"/>
      <c r="J19" s="34"/>
    </row>
    <row r="20" spans="1:10" s="43" customFormat="1" ht="46.5" customHeight="1">
      <c r="A20" s="44" t="s">
        <v>434</v>
      </c>
      <c r="B20" s="149">
        <v>2133</v>
      </c>
      <c r="C20" s="34">
        <f>SUM(C21:C21)</f>
        <v>0</v>
      </c>
      <c r="D20" s="34">
        <f t="shared" ref="D20:J20" si="3">SUM(D21:D21)</f>
        <v>0</v>
      </c>
      <c r="E20" s="34">
        <f t="shared" si="3"/>
        <v>0</v>
      </c>
      <c r="F20" s="33">
        <f t="shared" si="0"/>
        <v>0</v>
      </c>
      <c r="G20" s="34">
        <f t="shared" si="3"/>
        <v>0</v>
      </c>
      <c r="H20" s="34">
        <f t="shared" si="3"/>
        <v>0</v>
      </c>
      <c r="I20" s="34">
        <f t="shared" si="3"/>
        <v>0</v>
      </c>
      <c r="J20" s="34">
        <f t="shared" si="3"/>
        <v>0</v>
      </c>
    </row>
    <row r="21" spans="1:10" s="43" customFormat="1" ht="31.5" customHeight="1">
      <c r="A21" s="136"/>
      <c r="B21" s="149"/>
      <c r="C21" s="33"/>
      <c r="D21" s="33"/>
      <c r="E21" s="33"/>
      <c r="F21" s="33">
        <f t="shared" si="0"/>
        <v>0</v>
      </c>
      <c r="G21" s="33"/>
      <c r="H21" s="33"/>
      <c r="I21" s="154"/>
      <c r="J21" s="154"/>
    </row>
    <row r="22" spans="1:10" s="43" customFormat="1" ht="45" customHeight="1">
      <c r="A22" s="147" t="s">
        <v>435</v>
      </c>
      <c r="B22" s="149"/>
      <c r="C22" s="34"/>
      <c r="D22" s="34"/>
      <c r="E22" s="34"/>
      <c r="F22" s="33"/>
      <c r="G22" s="34"/>
      <c r="H22" s="34"/>
      <c r="I22" s="34"/>
      <c r="J22" s="34"/>
    </row>
    <row r="23" spans="1:10" s="43" customFormat="1" ht="41.25" customHeight="1">
      <c r="A23" s="160" t="s">
        <v>436</v>
      </c>
      <c r="B23" s="149">
        <v>2142</v>
      </c>
      <c r="C23" s="34">
        <f>SUM(C24:C24)</f>
        <v>0</v>
      </c>
      <c r="D23" s="34">
        <f t="shared" ref="D23:J23" si="4">SUM(D24:D24)</f>
        <v>0</v>
      </c>
      <c r="E23" s="34">
        <f t="shared" si="4"/>
        <v>0</v>
      </c>
      <c r="F23" s="33">
        <f t="shared" si="0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</row>
    <row r="24" spans="1:10" s="43" customFormat="1" ht="35.25" customHeight="1">
      <c r="A24" s="160"/>
      <c r="B24" s="149"/>
      <c r="C24" s="33"/>
      <c r="D24" s="33"/>
      <c r="E24" s="33"/>
      <c r="F24" s="33">
        <f t="shared" si="0"/>
        <v>0</v>
      </c>
      <c r="G24" s="33"/>
      <c r="H24" s="33"/>
      <c r="I24" s="154"/>
      <c r="J24" s="154"/>
    </row>
    <row r="25" spans="1:10">
      <c r="A25" s="137"/>
      <c r="B25" s="38"/>
      <c r="C25" s="138"/>
      <c r="D25" s="139"/>
      <c r="E25" s="139"/>
      <c r="F25" s="139"/>
      <c r="G25" s="139"/>
      <c r="H25" s="139"/>
    </row>
    <row r="26" spans="1:10" ht="24.75" customHeight="1">
      <c r="A26" s="132" t="s">
        <v>365</v>
      </c>
      <c r="B26" s="1"/>
      <c r="C26" s="470" t="s">
        <v>87</v>
      </c>
      <c r="D26" s="470"/>
      <c r="E26" s="307"/>
      <c r="F26" s="308"/>
      <c r="G26" s="471"/>
      <c r="H26" s="472"/>
      <c r="I26" s="472"/>
    </row>
    <row r="27" spans="1:10">
      <c r="A27" s="38" t="s">
        <v>375</v>
      </c>
      <c r="B27" s="37"/>
      <c r="C27" s="441" t="s">
        <v>414</v>
      </c>
      <c r="D27" s="441"/>
      <c r="E27" s="145"/>
      <c r="F27" s="37"/>
      <c r="G27" s="442" t="s">
        <v>84</v>
      </c>
      <c r="H27" s="442"/>
      <c r="I27" s="442"/>
    </row>
    <row r="28" spans="1:10">
      <c r="A28" s="137"/>
      <c r="B28" s="38"/>
      <c r="C28" s="138"/>
      <c r="D28" s="139"/>
      <c r="E28" s="139"/>
      <c r="F28" s="139"/>
      <c r="G28" s="139"/>
      <c r="H28" s="139"/>
    </row>
    <row r="29" spans="1:10">
      <c r="A29" s="137"/>
      <c r="B29" s="38"/>
      <c r="C29" s="138"/>
      <c r="D29" s="139"/>
      <c r="E29" s="139"/>
      <c r="F29" s="139"/>
      <c r="G29" s="139"/>
      <c r="H29" s="139"/>
    </row>
    <row r="30" spans="1:10">
      <c r="A30" s="137"/>
      <c r="B30" s="38"/>
      <c r="C30" s="138"/>
      <c r="D30" s="139"/>
      <c r="E30" s="139"/>
      <c r="F30" s="139"/>
      <c r="G30" s="139"/>
      <c r="H30" s="139"/>
    </row>
    <row r="31" spans="1:10">
      <c r="A31" s="137"/>
      <c r="B31" s="38"/>
      <c r="C31" s="138"/>
      <c r="D31" s="139"/>
      <c r="E31" s="139"/>
      <c r="F31" s="139"/>
      <c r="G31" s="139"/>
      <c r="H31" s="139"/>
    </row>
    <row r="32" spans="1:10">
      <c r="A32" s="137"/>
      <c r="B32" s="38"/>
      <c r="C32" s="138"/>
      <c r="D32" s="139"/>
      <c r="E32" s="139"/>
      <c r="F32" s="139"/>
      <c r="G32" s="139"/>
      <c r="H32" s="139"/>
    </row>
    <row r="33" spans="1:8">
      <c r="A33" s="137"/>
      <c r="B33" s="38"/>
      <c r="C33" s="138"/>
      <c r="D33" s="139"/>
      <c r="E33" s="139"/>
      <c r="F33" s="139"/>
      <c r="G33" s="139"/>
      <c r="H33" s="139"/>
    </row>
    <row r="34" spans="1:8">
      <c r="A34" s="137"/>
      <c r="B34" s="38"/>
      <c r="C34" s="138"/>
      <c r="D34" s="139"/>
      <c r="E34" s="139"/>
      <c r="F34" s="139"/>
      <c r="G34" s="139"/>
      <c r="H34" s="139"/>
    </row>
    <row r="35" spans="1:8">
      <c r="A35" s="137"/>
      <c r="B35" s="38"/>
      <c r="C35" s="138"/>
      <c r="D35" s="139"/>
      <c r="E35" s="139"/>
      <c r="F35" s="139"/>
      <c r="G35" s="139"/>
      <c r="H35" s="139"/>
    </row>
    <row r="36" spans="1:8">
      <c r="A36" s="137"/>
      <c r="B36" s="38"/>
      <c r="C36" s="138"/>
      <c r="D36" s="139"/>
      <c r="E36" s="139"/>
      <c r="F36" s="139"/>
      <c r="G36" s="139"/>
      <c r="H36" s="139"/>
    </row>
    <row r="37" spans="1:8">
      <c r="A37" s="137"/>
      <c r="B37" s="38"/>
      <c r="C37" s="138"/>
      <c r="D37" s="139"/>
      <c r="E37" s="139"/>
      <c r="F37" s="139"/>
      <c r="G37" s="139"/>
      <c r="H37" s="139"/>
    </row>
    <row r="38" spans="1:8">
      <c r="A38" s="137"/>
      <c r="B38" s="38"/>
      <c r="C38" s="138"/>
      <c r="D38" s="139"/>
      <c r="E38" s="139"/>
      <c r="F38" s="139"/>
      <c r="G38" s="139"/>
      <c r="H38" s="139"/>
    </row>
    <row r="39" spans="1:8">
      <c r="A39" s="137"/>
      <c r="B39" s="38"/>
      <c r="C39" s="138"/>
      <c r="D39" s="139"/>
      <c r="E39" s="139"/>
      <c r="F39" s="139"/>
      <c r="G39" s="139"/>
      <c r="H39" s="139"/>
    </row>
    <row r="40" spans="1:8">
      <c r="A40" s="137"/>
      <c r="B40" s="38"/>
      <c r="C40" s="138"/>
      <c r="D40" s="139"/>
      <c r="E40" s="139"/>
      <c r="F40" s="139"/>
      <c r="G40" s="139"/>
      <c r="H40" s="139"/>
    </row>
    <row r="41" spans="1:8">
      <c r="A41" s="137"/>
      <c r="B41" s="38"/>
      <c r="C41" s="138"/>
      <c r="D41" s="139"/>
      <c r="E41" s="139"/>
      <c r="F41" s="139"/>
      <c r="G41" s="139"/>
      <c r="H41" s="139"/>
    </row>
    <row r="42" spans="1:8">
      <c r="A42" s="137"/>
      <c r="B42" s="38"/>
      <c r="C42" s="138"/>
      <c r="D42" s="139"/>
      <c r="E42" s="139"/>
      <c r="F42" s="139"/>
      <c r="G42" s="139"/>
      <c r="H42" s="139"/>
    </row>
    <row r="43" spans="1:8">
      <c r="A43" s="137"/>
      <c r="B43" s="38"/>
      <c r="C43" s="138"/>
      <c r="D43" s="139"/>
      <c r="E43" s="139"/>
      <c r="F43" s="139"/>
      <c r="G43" s="139"/>
      <c r="H43" s="139"/>
    </row>
    <row r="44" spans="1:8">
      <c r="A44" s="137"/>
      <c r="B44" s="38"/>
      <c r="C44" s="138"/>
      <c r="D44" s="139"/>
      <c r="E44" s="139"/>
      <c r="F44" s="139"/>
      <c r="G44" s="139"/>
      <c r="H44" s="139"/>
    </row>
    <row r="45" spans="1:8">
      <c r="A45" s="137"/>
      <c r="B45" s="38"/>
      <c r="C45" s="138"/>
      <c r="D45" s="139"/>
      <c r="E45" s="139"/>
      <c r="F45" s="139"/>
      <c r="G45" s="139"/>
      <c r="H45" s="139"/>
    </row>
    <row r="46" spans="1:8">
      <c r="A46" s="137"/>
      <c r="B46" s="38"/>
      <c r="C46" s="138"/>
      <c r="D46" s="139"/>
      <c r="E46" s="139"/>
      <c r="F46" s="139"/>
      <c r="G46" s="139"/>
      <c r="H46" s="139"/>
    </row>
    <row r="47" spans="1:8">
      <c r="A47" s="137"/>
      <c r="B47" s="38"/>
      <c r="C47" s="138"/>
      <c r="D47" s="139"/>
      <c r="E47" s="139"/>
      <c r="F47" s="139"/>
      <c r="G47" s="139"/>
      <c r="H47" s="139"/>
    </row>
    <row r="48" spans="1:8">
      <c r="A48" s="137"/>
      <c r="B48" s="38"/>
      <c r="C48" s="138"/>
      <c r="D48" s="139"/>
      <c r="E48" s="139"/>
      <c r="F48" s="139"/>
      <c r="G48" s="139"/>
      <c r="H48" s="139"/>
    </row>
    <row r="49" spans="1:8">
      <c r="A49" s="137"/>
      <c r="B49" s="38"/>
      <c r="C49" s="138"/>
      <c r="D49" s="139"/>
      <c r="E49" s="139"/>
      <c r="F49" s="139"/>
      <c r="G49" s="139"/>
      <c r="H49" s="139"/>
    </row>
    <row r="50" spans="1:8">
      <c r="A50" s="137"/>
      <c r="B50" s="38"/>
      <c r="C50" s="138"/>
      <c r="D50" s="139"/>
      <c r="E50" s="139"/>
      <c r="F50" s="139"/>
      <c r="G50" s="139"/>
      <c r="H50" s="139"/>
    </row>
    <row r="51" spans="1:8">
      <c r="A51" s="137"/>
      <c r="B51" s="38"/>
      <c r="C51" s="138"/>
      <c r="D51" s="139"/>
      <c r="E51" s="139"/>
      <c r="F51" s="139"/>
      <c r="G51" s="139"/>
      <c r="H51" s="139"/>
    </row>
    <row r="52" spans="1:8">
      <c r="A52" s="137"/>
      <c r="B52" s="38"/>
      <c r="C52" s="138"/>
      <c r="D52" s="139"/>
      <c r="E52" s="139"/>
      <c r="F52" s="139"/>
      <c r="G52" s="139"/>
      <c r="H52" s="139"/>
    </row>
    <row r="53" spans="1:8">
      <c r="A53" s="137"/>
      <c r="B53" s="38"/>
      <c r="C53" s="138"/>
      <c r="D53" s="139"/>
      <c r="E53" s="139"/>
      <c r="F53" s="139"/>
      <c r="G53" s="139"/>
      <c r="H53" s="139"/>
    </row>
    <row r="54" spans="1:8">
      <c r="A54" s="137"/>
      <c r="B54" s="38"/>
      <c r="C54" s="138"/>
      <c r="D54" s="139"/>
      <c r="E54" s="139"/>
      <c r="F54" s="139"/>
      <c r="G54" s="139"/>
      <c r="H54" s="139"/>
    </row>
    <row r="55" spans="1:8">
      <c r="A55" s="137"/>
      <c r="B55" s="38"/>
      <c r="C55" s="138"/>
      <c r="D55" s="139"/>
      <c r="E55" s="139"/>
      <c r="F55" s="139"/>
      <c r="G55" s="139"/>
      <c r="H55" s="139"/>
    </row>
    <row r="56" spans="1:8">
      <c r="A56" s="137"/>
      <c r="B56" s="38"/>
      <c r="C56" s="138"/>
      <c r="D56" s="139"/>
      <c r="E56" s="139"/>
      <c r="F56" s="139"/>
      <c r="G56" s="139"/>
      <c r="H56" s="139"/>
    </row>
    <row r="57" spans="1:8">
      <c r="A57" s="137"/>
      <c r="B57" s="38"/>
      <c r="C57" s="138"/>
      <c r="D57" s="139"/>
      <c r="E57" s="139"/>
      <c r="F57" s="139"/>
      <c r="G57" s="139"/>
      <c r="H57" s="139"/>
    </row>
    <row r="58" spans="1:8">
      <c r="A58" s="137"/>
      <c r="B58" s="38"/>
      <c r="C58" s="138"/>
      <c r="D58" s="139"/>
      <c r="E58" s="139"/>
      <c r="F58" s="139"/>
      <c r="G58" s="139"/>
      <c r="H58" s="139"/>
    </row>
    <row r="59" spans="1:8">
      <c r="A59" s="137"/>
      <c r="C59" s="42"/>
      <c r="D59" s="141"/>
      <c r="E59" s="141"/>
      <c r="F59" s="141"/>
      <c r="G59" s="141"/>
      <c r="H59" s="141"/>
    </row>
    <row r="60" spans="1:8">
      <c r="A60" s="142"/>
      <c r="C60" s="42"/>
      <c r="D60" s="141"/>
      <c r="E60" s="141"/>
      <c r="F60" s="141"/>
      <c r="G60" s="141"/>
      <c r="H60" s="141"/>
    </row>
    <row r="61" spans="1:8">
      <c r="A61" s="142"/>
      <c r="C61" s="42"/>
      <c r="D61" s="141"/>
      <c r="E61" s="141"/>
      <c r="F61" s="141"/>
      <c r="G61" s="141"/>
      <c r="H61" s="141"/>
    </row>
    <row r="62" spans="1:8">
      <c r="A62" s="142"/>
      <c r="C62" s="42"/>
      <c r="D62" s="141"/>
      <c r="E62" s="141"/>
      <c r="F62" s="141"/>
      <c r="G62" s="141"/>
      <c r="H62" s="141"/>
    </row>
    <row r="63" spans="1:8">
      <c r="A63" s="142"/>
      <c r="C63" s="42"/>
      <c r="D63" s="141"/>
      <c r="E63" s="141"/>
      <c r="F63" s="141"/>
      <c r="G63" s="141"/>
      <c r="H63" s="141"/>
    </row>
    <row r="64" spans="1:8">
      <c r="A64" s="142"/>
      <c r="C64" s="42"/>
      <c r="D64" s="141"/>
      <c r="E64" s="141"/>
      <c r="F64" s="141"/>
      <c r="G64" s="141"/>
      <c r="H64" s="141"/>
    </row>
    <row r="65" spans="1:8">
      <c r="A65" s="142"/>
      <c r="C65" s="42"/>
      <c r="D65" s="141"/>
      <c r="E65" s="141"/>
      <c r="F65" s="141"/>
      <c r="G65" s="141"/>
      <c r="H65" s="141"/>
    </row>
    <row r="66" spans="1:8">
      <c r="A66" s="142"/>
      <c r="C66" s="42"/>
      <c r="D66" s="141"/>
      <c r="E66" s="141"/>
      <c r="F66" s="141"/>
      <c r="G66" s="141"/>
      <c r="H66" s="141"/>
    </row>
    <row r="67" spans="1:8">
      <c r="A67" s="142"/>
      <c r="C67" s="42"/>
      <c r="D67" s="141"/>
      <c r="E67" s="141"/>
      <c r="F67" s="141"/>
      <c r="G67" s="141"/>
      <c r="H67" s="141"/>
    </row>
    <row r="68" spans="1:8">
      <c r="A68" s="142"/>
      <c r="C68" s="42"/>
      <c r="D68" s="141"/>
      <c r="E68" s="141"/>
      <c r="F68" s="141"/>
      <c r="G68" s="141"/>
      <c r="H68" s="141"/>
    </row>
    <row r="69" spans="1:8">
      <c r="A69" s="142"/>
      <c r="C69" s="42"/>
      <c r="D69" s="141"/>
      <c r="E69" s="141"/>
      <c r="F69" s="141"/>
      <c r="G69" s="141"/>
      <c r="H69" s="141"/>
    </row>
    <row r="70" spans="1:8">
      <c r="A70" s="142"/>
      <c r="C70" s="42"/>
      <c r="D70" s="141"/>
      <c r="E70" s="141"/>
      <c r="F70" s="141"/>
      <c r="G70" s="141"/>
      <c r="H70" s="141"/>
    </row>
    <row r="71" spans="1:8">
      <c r="A71" s="142"/>
      <c r="C71" s="42"/>
      <c r="D71" s="141"/>
      <c r="E71" s="141"/>
      <c r="F71" s="141"/>
      <c r="G71" s="141"/>
      <c r="H71" s="141"/>
    </row>
    <row r="72" spans="1:8">
      <c r="A72" s="142"/>
      <c r="C72" s="42"/>
      <c r="D72" s="141"/>
      <c r="E72" s="141"/>
      <c r="F72" s="141"/>
      <c r="G72" s="141"/>
      <c r="H72" s="141"/>
    </row>
    <row r="73" spans="1:8">
      <c r="A73" s="142"/>
      <c r="C73" s="42"/>
      <c r="D73" s="141"/>
      <c r="E73" s="141"/>
      <c r="F73" s="141"/>
      <c r="G73" s="141"/>
      <c r="H73" s="141"/>
    </row>
    <row r="74" spans="1:8">
      <c r="A74" s="142"/>
      <c r="C74" s="42"/>
      <c r="D74" s="141"/>
      <c r="E74" s="141"/>
      <c r="F74" s="141"/>
      <c r="G74" s="141"/>
      <c r="H74" s="141"/>
    </row>
    <row r="75" spans="1:8">
      <c r="A75" s="142"/>
      <c r="C75" s="42"/>
      <c r="D75" s="141"/>
      <c r="E75" s="141"/>
      <c r="F75" s="141"/>
      <c r="G75" s="141"/>
      <c r="H75" s="141"/>
    </row>
    <row r="76" spans="1:8">
      <c r="A76" s="142"/>
      <c r="C76" s="42"/>
      <c r="D76" s="141"/>
      <c r="E76" s="141"/>
      <c r="F76" s="141"/>
      <c r="G76" s="141"/>
      <c r="H76" s="141"/>
    </row>
    <row r="77" spans="1:8">
      <c r="A77" s="142"/>
      <c r="C77" s="42"/>
      <c r="D77" s="141"/>
      <c r="E77" s="141"/>
      <c r="F77" s="141"/>
      <c r="G77" s="141"/>
      <c r="H77" s="141"/>
    </row>
    <row r="78" spans="1:8">
      <c r="A78" s="142"/>
      <c r="C78" s="42"/>
      <c r="D78" s="141"/>
      <c r="E78" s="141"/>
      <c r="F78" s="141"/>
      <c r="G78" s="141"/>
      <c r="H78" s="141"/>
    </row>
    <row r="79" spans="1:8">
      <c r="A79" s="142"/>
      <c r="C79" s="42"/>
      <c r="D79" s="141"/>
      <c r="E79" s="141"/>
      <c r="F79" s="141"/>
      <c r="G79" s="141"/>
      <c r="H79" s="141"/>
    </row>
    <row r="80" spans="1:8">
      <c r="A80" s="142"/>
      <c r="C80" s="42"/>
      <c r="D80" s="141"/>
      <c r="E80" s="141"/>
      <c r="F80" s="141"/>
      <c r="G80" s="141"/>
      <c r="H80" s="141"/>
    </row>
    <row r="81" spans="1:8">
      <c r="A81" s="142"/>
      <c r="C81" s="42"/>
      <c r="D81" s="141"/>
      <c r="E81" s="141"/>
      <c r="F81" s="141"/>
      <c r="G81" s="141"/>
      <c r="H81" s="141"/>
    </row>
    <row r="82" spans="1:8">
      <c r="A82" s="142"/>
    </row>
    <row r="83" spans="1:8">
      <c r="A83" s="143"/>
    </row>
    <row r="84" spans="1:8">
      <c r="A84" s="143"/>
    </row>
    <row r="85" spans="1:8">
      <c r="A85" s="143"/>
    </row>
    <row r="86" spans="1:8">
      <c r="A86" s="143"/>
    </row>
    <row r="87" spans="1:8">
      <c r="A87" s="143"/>
    </row>
    <row r="88" spans="1:8">
      <c r="A88" s="143"/>
    </row>
    <row r="89" spans="1:8">
      <c r="A89" s="143"/>
    </row>
    <row r="90" spans="1:8">
      <c r="A90" s="143"/>
    </row>
    <row r="91" spans="1:8">
      <c r="A91" s="143"/>
    </row>
    <row r="92" spans="1:8">
      <c r="A92" s="143"/>
    </row>
    <row r="93" spans="1:8">
      <c r="A93" s="143"/>
    </row>
    <row r="94" spans="1:8">
      <c r="A94" s="143"/>
    </row>
    <row r="95" spans="1:8">
      <c r="A95" s="143"/>
    </row>
    <row r="96" spans="1:8">
      <c r="A96" s="143"/>
    </row>
    <row r="97" spans="1:1">
      <c r="A97" s="143"/>
    </row>
    <row r="98" spans="1:1">
      <c r="A98" s="143"/>
    </row>
    <row r="99" spans="1:1">
      <c r="A99" s="143"/>
    </row>
    <row r="100" spans="1:1">
      <c r="A100" s="143"/>
    </row>
    <row r="101" spans="1:1">
      <c r="A101" s="143"/>
    </row>
    <row r="102" spans="1:1">
      <c r="A102" s="143"/>
    </row>
    <row r="103" spans="1:1">
      <c r="A103" s="143"/>
    </row>
    <row r="104" spans="1:1">
      <c r="A104" s="143"/>
    </row>
    <row r="105" spans="1:1">
      <c r="A105" s="143"/>
    </row>
    <row r="106" spans="1:1">
      <c r="A106" s="143"/>
    </row>
    <row r="107" spans="1:1">
      <c r="A107" s="143"/>
    </row>
    <row r="108" spans="1:1">
      <c r="A108" s="143"/>
    </row>
    <row r="109" spans="1:1">
      <c r="A109" s="143"/>
    </row>
    <row r="110" spans="1:1">
      <c r="A110" s="143"/>
    </row>
    <row r="111" spans="1:1">
      <c r="A111" s="143"/>
    </row>
    <row r="112" spans="1:1">
      <c r="A112" s="143"/>
    </row>
    <row r="113" spans="1:1">
      <c r="A113" s="143"/>
    </row>
    <row r="114" spans="1:1">
      <c r="A114" s="143"/>
    </row>
    <row r="115" spans="1:1">
      <c r="A115" s="143"/>
    </row>
    <row r="116" spans="1:1">
      <c r="A116" s="143"/>
    </row>
    <row r="117" spans="1:1">
      <c r="A117" s="143"/>
    </row>
    <row r="118" spans="1:1">
      <c r="A118" s="143"/>
    </row>
    <row r="119" spans="1:1">
      <c r="A119" s="143"/>
    </row>
    <row r="120" spans="1:1">
      <c r="A120" s="143"/>
    </row>
    <row r="121" spans="1:1">
      <c r="A121" s="143"/>
    </row>
    <row r="122" spans="1:1">
      <c r="A122" s="143"/>
    </row>
    <row r="123" spans="1:1">
      <c r="A123" s="143"/>
    </row>
    <row r="124" spans="1:1">
      <c r="A124" s="143"/>
    </row>
    <row r="125" spans="1:1">
      <c r="A125" s="143"/>
    </row>
    <row r="126" spans="1:1">
      <c r="A126" s="143"/>
    </row>
    <row r="127" spans="1:1">
      <c r="A127" s="143"/>
    </row>
    <row r="128" spans="1:1">
      <c r="A128" s="143"/>
    </row>
    <row r="129" spans="1:1">
      <c r="A129" s="143"/>
    </row>
    <row r="130" spans="1:1">
      <c r="A130" s="143"/>
    </row>
    <row r="131" spans="1:1">
      <c r="A131" s="143"/>
    </row>
    <row r="132" spans="1:1">
      <c r="A132" s="143"/>
    </row>
    <row r="133" spans="1:1">
      <c r="A133" s="143"/>
    </row>
    <row r="134" spans="1:1">
      <c r="A134" s="143"/>
    </row>
    <row r="135" spans="1:1">
      <c r="A135" s="143"/>
    </row>
    <row r="136" spans="1:1">
      <c r="A136" s="143"/>
    </row>
    <row r="137" spans="1:1">
      <c r="A137" s="143"/>
    </row>
    <row r="138" spans="1:1">
      <c r="A138" s="143"/>
    </row>
    <row r="139" spans="1:1">
      <c r="A139" s="143"/>
    </row>
    <row r="140" spans="1:1">
      <c r="A140" s="143"/>
    </row>
    <row r="141" spans="1:1">
      <c r="A141" s="143"/>
    </row>
    <row r="142" spans="1:1">
      <c r="A142" s="143"/>
    </row>
    <row r="143" spans="1:1">
      <c r="A143" s="143"/>
    </row>
    <row r="144" spans="1:1">
      <c r="A144" s="143"/>
    </row>
    <row r="145" spans="1:1">
      <c r="A145" s="143"/>
    </row>
    <row r="146" spans="1:1">
      <c r="A146" s="143"/>
    </row>
    <row r="147" spans="1:1">
      <c r="A147" s="143"/>
    </row>
    <row r="148" spans="1:1">
      <c r="A148" s="143"/>
    </row>
    <row r="149" spans="1:1">
      <c r="A149" s="143"/>
    </row>
    <row r="150" spans="1:1">
      <c r="A150" s="143"/>
    </row>
    <row r="151" spans="1:1">
      <c r="A151" s="143"/>
    </row>
    <row r="152" spans="1:1">
      <c r="A152" s="143"/>
    </row>
    <row r="153" spans="1:1">
      <c r="A153" s="143"/>
    </row>
    <row r="154" spans="1:1">
      <c r="A154" s="143"/>
    </row>
    <row r="155" spans="1:1">
      <c r="A155" s="143"/>
    </row>
    <row r="156" spans="1:1">
      <c r="A156" s="143"/>
    </row>
    <row r="157" spans="1:1">
      <c r="A157" s="143"/>
    </row>
    <row r="158" spans="1:1">
      <c r="A158" s="143"/>
    </row>
    <row r="159" spans="1:1">
      <c r="A159" s="143"/>
    </row>
    <row r="160" spans="1:1">
      <c r="A160" s="143"/>
    </row>
    <row r="161" spans="1:1">
      <c r="A161" s="143"/>
    </row>
    <row r="162" spans="1:1">
      <c r="A162" s="143"/>
    </row>
    <row r="163" spans="1:1">
      <c r="A163" s="143"/>
    </row>
    <row r="164" spans="1:1">
      <c r="A164" s="143"/>
    </row>
    <row r="165" spans="1:1">
      <c r="A165" s="143"/>
    </row>
    <row r="166" spans="1:1">
      <c r="A166" s="143"/>
    </row>
    <row r="167" spans="1:1">
      <c r="A167" s="143"/>
    </row>
    <row r="168" spans="1:1">
      <c r="A168" s="143"/>
    </row>
    <row r="169" spans="1:1">
      <c r="A169" s="143"/>
    </row>
    <row r="170" spans="1:1">
      <c r="A170" s="143"/>
    </row>
    <row r="171" spans="1:1">
      <c r="A171" s="143"/>
    </row>
    <row r="172" spans="1:1">
      <c r="A172" s="143"/>
    </row>
    <row r="173" spans="1:1">
      <c r="A173" s="143"/>
    </row>
    <row r="174" spans="1:1">
      <c r="A174" s="143"/>
    </row>
    <row r="175" spans="1:1">
      <c r="A175" s="143"/>
    </row>
    <row r="176" spans="1:1">
      <c r="A176" s="143"/>
    </row>
    <row r="177" spans="1:1">
      <c r="A177" s="143"/>
    </row>
    <row r="178" spans="1:1">
      <c r="A178" s="143"/>
    </row>
    <row r="179" spans="1:1">
      <c r="A179" s="143"/>
    </row>
    <row r="180" spans="1:1">
      <c r="A180" s="143"/>
    </row>
    <row r="181" spans="1:1">
      <c r="A181" s="143"/>
    </row>
    <row r="182" spans="1:1">
      <c r="A182" s="143"/>
    </row>
    <row r="183" spans="1:1">
      <c r="A183" s="143"/>
    </row>
    <row r="184" spans="1:1">
      <c r="A184" s="143"/>
    </row>
    <row r="185" spans="1:1">
      <c r="A185" s="143"/>
    </row>
    <row r="186" spans="1:1">
      <c r="A186" s="143"/>
    </row>
    <row r="187" spans="1:1">
      <c r="A187" s="143"/>
    </row>
    <row r="188" spans="1:1">
      <c r="A188" s="143"/>
    </row>
    <row r="189" spans="1:1">
      <c r="A189" s="143"/>
    </row>
    <row r="190" spans="1:1">
      <c r="A190" s="143"/>
    </row>
    <row r="191" spans="1:1">
      <c r="A191" s="143"/>
    </row>
    <row r="192" spans="1:1">
      <c r="A192" s="143"/>
    </row>
    <row r="193" spans="1:1">
      <c r="A193" s="143"/>
    </row>
    <row r="194" spans="1:1">
      <c r="A194" s="143"/>
    </row>
    <row r="195" spans="1:1">
      <c r="A195" s="143"/>
    </row>
    <row r="196" spans="1:1">
      <c r="A196" s="143"/>
    </row>
    <row r="197" spans="1:1">
      <c r="A197" s="143"/>
    </row>
    <row r="198" spans="1:1">
      <c r="A198" s="143"/>
    </row>
    <row r="199" spans="1:1">
      <c r="A199" s="143"/>
    </row>
    <row r="200" spans="1:1">
      <c r="A200" s="143"/>
    </row>
    <row r="201" spans="1:1">
      <c r="A201" s="143"/>
    </row>
    <row r="202" spans="1:1">
      <c r="A202" s="143"/>
    </row>
    <row r="203" spans="1:1">
      <c r="A203" s="143"/>
    </row>
    <row r="204" spans="1:1">
      <c r="A204" s="143"/>
    </row>
    <row r="205" spans="1:1">
      <c r="A205" s="143"/>
    </row>
    <row r="206" spans="1:1">
      <c r="A206" s="143"/>
    </row>
    <row r="207" spans="1:1">
      <c r="A207" s="143"/>
    </row>
    <row r="208" spans="1:1">
      <c r="A208" s="143"/>
    </row>
    <row r="209" spans="1:1">
      <c r="A209" s="143"/>
    </row>
    <row r="210" spans="1:1">
      <c r="A210" s="143"/>
    </row>
    <row r="211" spans="1:1">
      <c r="A211" s="143"/>
    </row>
    <row r="212" spans="1:1">
      <c r="A212" s="143"/>
    </row>
    <row r="213" spans="1:1">
      <c r="A213" s="143"/>
    </row>
    <row r="214" spans="1:1">
      <c r="A214" s="143"/>
    </row>
    <row r="215" spans="1:1">
      <c r="A215" s="143"/>
    </row>
    <row r="216" spans="1:1">
      <c r="A216" s="143"/>
    </row>
    <row r="217" spans="1:1">
      <c r="A217" s="143"/>
    </row>
    <row r="218" spans="1:1">
      <c r="A218" s="143"/>
    </row>
    <row r="219" spans="1:1">
      <c r="A219" s="143"/>
    </row>
    <row r="220" spans="1:1">
      <c r="A220" s="143"/>
    </row>
    <row r="221" spans="1:1">
      <c r="A221" s="143"/>
    </row>
    <row r="222" spans="1:1">
      <c r="A222" s="143"/>
    </row>
    <row r="223" spans="1:1">
      <c r="A223" s="143"/>
    </row>
    <row r="224" spans="1:1">
      <c r="A224" s="143"/>
    </row>
    <row r="225" spans="1:1">
      <c r="A225" s="143"/>
    </row>
    <row r="226" spans="1:1">
      <c r="A226" s="143"/>
    </row>
    <row r="227" spans="1:1">
      <c r="A227" s="143"/>
    </row>
    <row r="228" spans="1:1">
      <c r="A228" s="143"/>
    </row>
    <row r="229" spans="1:1">
      <c r="A229" s="143"/>
    </row>
    <row r="230" spans="1:1">
      <c r="A230" s="143"/>
    </row>
    <row r="231" spans="1:1">
      <c r="A231" s="143"/>
    </row>
    <row r="232" spans="1:1">
      <c r="A232" s="143"/>
    </row>
    <row r="233" spans="1:1">
      <c r="A233" s="143"/>
    </row>
    <row r="234" spans="1:1">
      <c r="A234" s="143"/>
    </row>
    <row r="235" spans="1:1">
      <c r="A235" s="143"/>
    </row>
    <row r="236" spans="1:1">
      <c r="A236" s="143"/>
    </row>
    <row r="237" spans="1:1">
      <c r="A237" s="143"/>
    </row>
    <row r="238" spans="1:1">
      <c r="A238" s="143"/>
    </row>
    <row r="239" spans="1:1">
      <c r="A239" s="143"/>
    </row>
    <row r="240" spans="1:1">
      <c r="A240" s="143"/>
    </row>
    <row r="241" spans="1:1">
      <c r="A241" s="143"/>
    </row>
    <row r="242" spans="1:1">
      <c r="A242" s="143"/>
    </row>
    <row r="243" spans="1:1">
      <c r="A243" s="143"/>
    </row>
    <row r="244" spans="1:1">
      <c r="A244" s="143"/>
    </row>
    <row r="245" spans="1:1">
      <c r="A245" s="143"/>
    </row>
    <row r="246" spans="1:1">
      <c r="A246" s="143"/>
    </row>
    <row r="247" spans="1:1">
      <c r="A247" s="143"/>
    </row>
    <row r="248" spans="1:1">
      <c r="A248" s="143"/>
    </row>
    <row r="249" spans="1:1">
      <c r="A249" s="143"/>
    </row>
  </sheetData>
  <mergeCells count="14">
    <mergeCell ref="C27:D27"/>
    <mergeCell ref="G27:I27"/>
    <mergeCell ref="A7:J7"/>
    <mergeCell ref="A12:J12"/>
    <mergeCell ref="C26:D26"/>
    <mergeCell ref="G26:I26"/>
    <mergeCell ref="A2:H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4" right="0.16" top="0.2" bottom="0.2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T102"/>
  <sheetViews>
    <sheetView view="pageBreakPreview" topLeftCell="A58" zoomScale="70" zoomScaleNormal="75" zoomScaleSheetLayoutView="70" workbookViewId="0">
      <selection activeCell="C8" sqref="C8:J68"/>
    </sheetView>
  </sheetViews>
  <sheetFormatPr defaultRowHeight="20.25"/>
  <cols>
    <col min="1" max="1" width="93.28515625" style="69" customWidth="1"/>
    <col min="2" max="2" width="15" style="69" customWidth="1"/>
    <col min="3" max="3" width="15.42578125" style="69" customWidth="1"/>
    <col min="4" max="4" width="17.42578125" style="69" customWidth="1"/>
    <col min="5" max="5" width="17.7109375" style="69" customWidth="1"/>
    <col min="6" max="10" width="16" style="69" customWidth="1"/>
    <col min="11" max="11" width="9.140625" style="69"/>
    <col min="12" max="14" width="14.5703125" style="69" bestFit="1" customWidth="1"/>
    <col min="15" max="15" width="11" style="69" bestFit="1" customWidth="1"/>
    <col min="16" max="19" width="14.5703125" style="69" bestFit="1" customWidth="1"/>
    <col min="20" max="20" width="11" style="69" bestFit="1" customWidth="1"/>
    <col min="21" max="16384" width="9.140625" style="69"/>
  </cols>
  <sheetData>
    <row r="1" spans="1:20" ht="23.25" customHeight="1">
      <c r="J1" s="84" t="s">
        <v>361</v>
      </c>
    </row>
    <row r="2" spans="1:20" ht="29.25" customHeight="1">
      <c r="A2" s="473" t="s">
        <v>286</v>
      </c>
      <c r="B2" s="473"/>
      <c r="C2" s="473"/>
      <c r="D2" s="473"/>
      <c r="E2" s="473"/>
      <c r="F2" s="473"/>
      <c r="G2" s="473"/>
      <c r="H2" s="473"/>
      <c r="I2" s="473"/>
      <c r="J2" s="473"/>
    </row>
    <row r="3" spans="1:20">
      <c r="A3" s="312"/>
      <c r="B3" s="312"/>
      <c r="C3" s="312"/>
      <c r="D3" s="312"/>
      <c r="E3" s="312"/>
      <c r="F3" s="312"/>
      <c r="G3" s="312"/>
      <c r="H3" s="312"/>
      <c r="I3" s="312"/>
      <c r="J3" s="91" t="s">
        <v>369</v>
      </c>
    </row>
    <row r="4" spans="1:20" ht="48" customHeight="1">
      <c r="A4" s="474" t="s">
        <v>170</v>
      </c>
      <c r="B4" s="446" t="s">
        <v>0</v>
      </c>
      <c r="C4" s="446" t="s">
        <v>523</v>
      </c>
      <c r="D4" s="446" t="s">
        <v>534</v>
      </c>
      <c r="E4" s="446" t="s">
        <v>517</v>
      </c>
      <c r="F4" s="447" t="s">
        <v>518</v>
      </c>
      <c r="G4" s="447" t="s">
        <v>339</v>
      </c>
      <c r="H4" s="447"/>
      <c r="I4" s="447"/>
      <c r="J4" s="447"/>
    </row>
    <row r="5" spans="1:20" ht="72" customHeight="1">
      <c r="A5" s="475"/>
      <c r="B5" s="446"/>
      <c r="C5" s="446"/>
      <c r="D5" s="446"/>
      <c r="E5" s="446"/>
      <c r="F5" s="447"/>
      <c r="G5" s="78" t="s">
        <v>133</v>
      </c>
      <c r="H5" s="78" t="s">
        <v>134</v>
      </c>
      <c r="I5" s="78" t="s">
        <v>135</v>
      </c>
      <c r="J5" s="78" t="s">
        <v>63</v>
      </c>
    </row>
    <row r="6" spans="1:20" ht="27" customHeight="1">
      <c r="A6" s="5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</row>
    <row r="7" spans="1:20" s="85" customFormat="1" ht="36" customHeight="1">
      <c r="A7" s="314" t="s">
        <v>117</v>
      </c>
      <c r="B7" s="315"/>
      <c r="C7" s="316"/>
      <c r="D7" s="316"/>
      <c r="E7" s="316"/>
      <c r="F7" s="316"/>
      <c r="G7" s="316"/>
      <c r="H7" s="316"/>
      <c r="I7" s="316"/>
      <c r="J7" s="317"/>
    </row>
    <row r="8" spans="1:20" ht="34.5" customHeight="1">
      <c r="A8" s="318" t="s">
        <v>257</v>
      </c>
      <c r="B8" s="319">
        <v>3000</v>
      </c>
      <c r="C8" s="309">
        <f>SUM(C9:C10,C12:C17)</f>
        <v>6710.3</v>
      </c>
      <c r="D8" s="309">
        <f>SUM(D9:D10,D12:D17)</f>
        <v>8940.7999999999993</v>
      </c>
      <c r="E8" s="309">
        <f>SUM(E9:E10,E12:E17)</f>
        <v>8281.4</v>
      </c>
      <c r="F8" s="309">
        <f t="shared" ref="F8:F52" si="0">SUM(G8:J8)</f>
        <v>14981.2</v>
      </c>
      <c r="G8" s="309">
        <f>SUM(G9:G10,G12:G17)</f>
        <v>3528.2</v>
      </c>
      <c r="H8" s="309">
        <f>SUM(H9:H10,H12:H17)</f>
        <v>3745.2</v>
      </c>
      <c r="I8" s="309">
        <f>SUM(I9:I10,I12:I17)</f>
        <v>3745.3</v>
      </c>
      <c r="J8" s="309">
        <f>SUM(J9:J10,J12:J17)</f>
        <v>3962.5</v>
      </c>
      <c r="L8" s="313"/>
      <c r="M8" s="313"/>
      <c r="N8" s="313"/>
      <c r="O8" s="313"/>
      <c r="P8" s="313"/>
      <c r="Q8" s="313"/>
      <c r="R8" s="313"/>
      <c r="S8" s="313"/>
      <c r="T8" s="301"/>
    </row>
    <row r="9" spans="1:20" ht="33" customHeight="1">
      <c r="A9" s="291" t="s">
        <v>318</v>
      </c>
      <c r="B9" s="320">
        <v>3010</v>
      </c>
      <c r="C9" s="278">
        <f ca="1">'I. Фін результат'!C8</f>
        <v>295</v>
      </c>
      <c r="D9" s="278">
        <f ca="1">'I. Фін результат'!D8</f>
        <v>340</v>
      </c>
      <c r="E9" s="278">
        <f ca="1">'I. Фін результат'!E8</f>
        <v>351.4</v>
      </c>
      <c r="F9" s="278">
        <f t="shared" si="0"/>
        <v>377</v>
      </c>
      <c r="G9" s="278">
        <f ca="1">'I. Фін результат'!G8</f>
        <v>94.2</v>
      </c>
      <c r="H9" s="278">
        <f ca="1">'I. Фін результат'!H8</f>
        <v>94.2</v>
      </c>
      <c r="I9" s="278">
        <f ca="1">'I. Фін результат'!I8</f>
        <v>94.3</v>
      </c>
      <c r="J9" s="278">
        <f ca="1">'I. Фін результат'!J8</f>
        <v>94.3</v>
      </c>
      <c r="L9" s="313"/>
      <c r="M9" s="313"/>
      <c r="N9" s="313"/>
      <c r="O9" s="313"/>
      <c r="P9" s="313"/>
      <c r="Q9" s="313"/>
      <c r="R9" s="313"/>
      <c r="S9" s="313"/>
      <c r="T9" s="301"/>
    </row>
    <row r="10" spans="1:20" ht="30" customHeight="1">
      <c r="A10" s="291" t="s">
        <v>258</v>
      </c>
      <c r="B10" s="320">
        <v>3020</v>
      </c>
      <c r="C10" s="278"/>
      <c r="D10" s="278"/>
      <c r="E10" s="278"/>
      <c r="F10" s="278">
        <f t="shared" si="0"/>
        <v>0</v>
      </c>
      <c r="G10" s="278"/>
      <c r="H10" s="278"/>
      <c r="I10" s="278"/>
      <c r="J10" s="278"/>
      <c r="L10" s="313"/>
      <c r="M10" s="313"/>
      <c r="N10" s="313"/>
      <c r="O10" s="313"/>
      <c r="P10" s="313"/>
      <c r="Q10" s="313"/>
      <c r="R10" s="313"/>
      <c r="S10" s="313"/>
      <c r="T10" s="301"/>
    </row>
    <row r="11" spans="1:20" ht="28.5" customHeight="1">
      <c r="A11" s="291" t="s">
        <v>259</v>
      </c>
      <c r="B11" s="320">
        <v>3021</v>
      </c>
      <c r="C11" s="278"/>
      <c r="D11" s="278"/>
      <c r="E11" s="278"/>
      <c r="F11" s="278">
        <f t="shared" si="0"/>
        <v>0</v>
      </c>
      <c r="G11" s="278"/>
      <c r="H11" s="278"/>
      <c r="I11" s="278"/>
      <c r="J11" s="278"/>
      <c r="L11" s="313"/>
      <c r="M11" s="313"/>
      <c r="N11" s="313"/>
      <c r="O11" s="313"/>
      <c r="P11" s="313"/>
      <c r="Q11" s="313"/>
      <c r="R11" s="313"/>
      <c r="S11" s="313"/>
      <c r="T11" s="301"/>
    </row>
    <row r="12" spans="1:20" ht="34.5" customHeight="1">
      <c r="A12" s="291" t="s">
        <v>475</v>
      </c>
      <c r="B12" s="320">
        <v>3030</v>
      </c>
      <c r="C12" s="278">
        <f ca="1">'I. Фін результат'!C51</f>
        <v>6415.3</v>
      </c>
      <c r="D12" s="278">
        <f ca="1">'I. Фін результат'!D51</f>
        <v>8600.7999999999993</v>
      </c>
      <c r="E12" s="278">
        <f ca="1">'I. Фін результат'!E51</f>
        <v>7930</v>
      </c>
      <c r="F12" s="278">
        <f t="shared" si="0"/>
        <v>14604.2</v>
      </c>
      <c r="G12" s="278">
        <f ca="1">'I. Фін результат'!G51</f>
        <v>3434</v>
      </c>
      <c r="H12" s="278">
        <f ca="1">'I. Фін результат'!H51</f>
        <v>3651</v>
      </c>
      <c r="I12" s="278">
        <f ca="1">'I. Фін результат'!I51</f>
        <v>3651</v>
      </c>
      <c r="J12" s="278">
        <f ca="1">'I. Фін результат'!J51</f>
        <v>3868.2</v>
      </c>
      <c r="L12" s="313"/>
      <c r="M12" s="313"/>
      <c r="N12" s="313"/>
      <c r="O12" s="313"/>
      <c r="P12" s="313"/>
      <c r="Q12" s="313"/>
      <c r="R12" s="313"/>
      <c r="S12" s="313"/>
      <c r="T12" s="301"/>
    </row>
    <row r="13" spans="1:20" ht="33" customHeight="1">
      <c r="A13" s="291" t="s">
        <v>384</v>
      </c>
      <c r="B13" s="320">
        <v>3040</v>
      </c>
      <c r="C13" s="278"/>
      <c r="D13" s="278"/>
      <c r="E13" s="278"/>
      <c r="F13" s="278">
        <f t="shared" si="0"/>
        <v>0</v>
      </c>
      <c r="G13" s="278"/>
      <c r="H13" s="278"/>
      <c r="I13" s="278"/>
      <c r="J13" s="278"/>
      <c r="L13" s="313"/>
      <c r="M13" s="313"/>
      <c r="N13" s="313"/>
      <c r="O13" s="313"/>
      <c r="P13" s="313"/>
      <c r="Q13" s="313"/>
      <c r="R13" s="313"/>
      <c r="S13" s="313"/>
      <c r="T13" s="301"/>
    </row>
    <row r="14" spans="1:20" ht="33" customHeight="1">
      <c r="A14" s="291" t="s">
        <v>260</v>
      </c>
      <c r="B14" s="320">
        <v>3050</v>
      </c>
      <c r="C14" s="278"/>
      <c r="D14" s="278"/>
      <c r="E14" s="278"/>
      <c r="F14" s="278">
        <f t="shared" si="0"/>
        <v>0</v>
      </c>
      <c r="G14" s="278"/>
      <c r="H14" s="278"/>
      <c r="I14" s="278"/>
      <c r="J14" s="278"/>
      <c r="L14" s="313"/>
      <c r="M14" s="313"/>
      <c r="N14" s="313"/>
      <c r="O14" s="313"/>
      <c r="P14" s="313"/>
      <c r="Q14" s="313"/>
      <c r="R14" s="313"/>
      <c r="S14" s="313"/>
      <c r="T14" s="301"/>
    </row>
    <row r="15" spans="1:20" ht="31.5" customHeight="1">
      <c r="A15" s="291" t="s">
        <v>385</v>
      </c>
      <c r="B15" s="320">
        <v>3060</v>
      </c>
      <c r="C15" s="278"/>
      <c r="D15" s="278"/>
      <c r="E15" s="278"/>
      <c r="F15" s="278">
        <f t="shared" si="0"/>
        <v>0</v>
      </c>
      <c r="G15" s="278"/>
      <c r="H15" s="278"/>
      <c r="I15" s="278"/>
      <c r="J15" s="278"/>
      <c r="L15" s="313"/>
      <c r="M15" s="313"/>
      <c r="N15" s="313"/>
      <c r="O15" s="313"/>
      <c r="P15" s="313"/>
      <c r="Q15" s="313"/>
      <c r="R15" s="313"/>
      <c r="S15" s="313"/>
      <c r="T15" s="301"/>
    </row>
    <row r="16" spans="1:20" ht="45" customHeight="1">
      <c r="A16" s="291" t="s">
        <v>386</v>
      </c>
      <c r="B16" s="320">
        <v>3070</v>
      </c>
      <c r="C16" s="278"/>
      <c r="D16" s="278"/>
      <c r="E16" s="278"/>
      <c r="F16" s="278">
        <f t="shared" si="0"/>
        <v>0</v>
      </c>
      <c r="G16" s="278"/>
      <c r="H16" s="278"/>
      <c r="I16" s="278"/>
      <c r="J16" s="278"/>
      <c r="L16" s="313"/>
      <c r="M16" s="313"/>
      <c r="N16" s="313"/>
      <c r="O16" s="313"/>
      <c r="P16" s="313"/>
      <c r="Q16" s="313"/>
      <c r="R16" s="313"/>
      <c r="S16" s="313"/>
      <c r="T16" s="301"/>
    </row>
    <row r="17" spans="1:20" ht="33" customHeight="1">
      <c r="A17" s="291" t="s">
        <v>381</v>
      </c>
      <c r="B17" s="320">
        <v>3080</v>
      </c>
      <c r="C17" s="278"/>
      <c r="D17" s="278"/>
      <c r="E17" s="278"/>
      <c r="F17" s="278">
        <f t="shared" si="0"/>
        <v>0</v>
      </c>
      <c r="G17" s="278"/>
      <c r="H17" s="278"/>
      <c r="I17" s="278"/>
      <c r="J17" s="278"/>
      <c r="L17" s="313"/>
      <c r="M17" s="313"/>
      <c r="N17" s="313"/>
      <c r="O17" s="313"/>
      <c r="P17" s="313"/>
      <c r="Q17" s="313"/>
      <c r="R17" s="313"/>
      <c r="S17" s="313"/>
      <c r="T17" s="301"/>
    </row>
    <row r="18" spans="1:20" ht="34.5" customHeight="1">
      <c r="A18" s="318" t="s">
        <v>261</v>
      </c>
      <c r="B18" s="319">
        <v>3100</v>
      </c>
      <c r="C18" s="309">
        <f>SUM(C19:C21,C32:C33)</f>
        <v>-6706.9</v>
      </c>
      <c r="D18" s="309">
        <f>SUM(D19:D21,D32:D33)</f>
        <v>-8940.7999999999993</v>
      </c>
      <c r="E18" s="309">
        <f>SUM(E19:E21,E32:E33)</f>
        <v>-8320.2000000000007</v>
      </c>
      <c r="F18" s="309">
        <f t="shared" si="0"/>
        <v>-14981.199999999999</v>
      </c>
      <c r="G18" s="309">
        <f>SUM(G19:G21,G32:G33)</f>
        <v>-3528.2</v>
      </c>
      <c r="H18" s="309">
        <f>SUM(H19:H21,H32:H33)</f>
        <v>-3745.2</v>
      </c>
      <c r="I18" s="309">
        <f>SUM(I19:I21,I32:I33)</f>
        <v>-3745.2999999999997</v>
      </c>
      <c r="J18" s="309">
        <f>SUM(J19:J21,J32:J33)</f>
        <v>-3962.4999999999995</v>
      </c>
      <c r="L18" s="313"/>
      <c r="M18" s="313"/>
      <c r="N18" s="313"/>
      <c r="O18" s="313"/>
      <c r="P18" s="313"/>
      <c r="Q18" s="313"/>
      <c r="R18" s="313"/>
      <c r="S18" s="313"/>
      <c r="T18" s="301"/>
    </row>
    <row r="19" spans="1:20" ht="33" customHeight="1">
      <c r="A19" s="291" t="s">
        <v>262</v>
      </c>
      <c r="B19" s="320">
        <v>3110</v>
      </c>
      <c r="C19" s="278">
        <v>-621.6</v>
      </c>
      <c r="D19" s="278">
        <f ca="1">-('I. Фін результат'!D90+'I. Фін результат'!D94)</f>
        <v>-1172.9000000000001</v>
      </c>
      <c r="E19" s="278">
        <v>-811.8</v>
      </c>
      <c r="F19" s="278">
        <f t="shared" si="0"/>
        <v>-1234.3</v>
      </c>
      <c r="G19" s="278">
        <f ca="1">-('I. Фін результат'!G90+'I. Фін результат'!G94)</f>
        <v>-91.5</v>
      </c>
      <c r="H19" s="278">
        <f ca="1">-('I. Фін результат'!H90+'I. Фін результат'!H94)</f>
        <v>-308.40000000000003</v>
      </c>
      <c r="I19" s="278">
        <f ca="1">-('I. Фін результат'!I90+'I. Фін результат'!I94)</f>
        <v>-308.60000000000002</v>
      </c>
      <c r="J19" s="278">
        <f ca="1">-('I. Фін результат'!J90+'I. Фін результат'!J94)</f>
        <v>-525.79999999999995</v>
      </c>
      <c r="L19" s="313"/>
      <c r="M19" s="313"/>
      <c r="N19" s="313"/>
      <c r="O19" s="313"/>
      <c r="P19" s="313"/>
      <c r="Q19" s="313"/>
      <c r="R19" s="313"/>
      <c r="S19" s="313"/>
      <c r="T19" s="301"/>
    </row>
    <row r="20" spans="1:20" ht="34.5" customHeight="1">
      <c r="A20" s="291" t="s">
        <v>263</v>
      </c>
      <c r="B20" s="320">
        <v>3120</v>
      </c>
      <c r="C20" s="278">
        <f ca="1">-('I. Фін результат'!C91+C29+C24)</f>
        <v>-4013.2999999999997</v>
      </c>
      <c r="D20" s="278">
        <f ca="1">-('I. Фін результат'!D91+D29+D24)</f>
        <v>-5125.6000000000004</v>
      </c>
      <c r="E20" s="278">
        <f ca="1">-('I. Фін результат'!E91+E29+E24)</f>
        <v>-4957.4000000000005</v>
      </c>
      <c r="F20" s="278">
        <f t="shared" si="0"/>
        <v>-9070.4</v>
      </c>
      <c r="G20" s="278">
        <f ca="1">-('I. Фін результат'!G91+G29+G24)</f>
        <v>-2267.6</v>
      </c>
      <c r="H20" s="278">
        <f ca="1">-('I. Фін результат'!H91+H29+H24)</f>
        <v>-2267.6</v>
      </c>
      <c r="I20" s="278">
        <f ca="1">-('I. Фін результат'!I91+I29+I24)</f>
        <v>-2267.6</v>
      </c>
      <c r="J20" s="278">
        <f ca="1">-('I. Фін результат'!J91+J29+J24)</f>
        <v>-2267.6</v>
      </c>
      <c r="L20" s="313"/>
      <c r="M20" s="313"/>
      <c r="N20" s="313"/>
      <c r="O20" s="313"/>
      <c r="P20" s="313"/>
      <c r="Q20" s="313"/>
      <c r="R20" s="313"/>
      <c r="S20" s="313"/>
      <c r="T20" s="301"/>
    </row>
    <row r="21" spans="1:20" ht="58.5" customHeight="1">
      <c r="A21" s="291" t="s">
        <v>264</v>
      </c>
      <c r="B21" s="320">
        <v>3130</v>
      </c>
      <c r="C21" s="278">
        <f>SUM(C22:C31)</f>
        <v>-2072</v>
      </c>
      <c r="D21" s="278">
        <f>SUM(D22:D31)</f>
        <v>-2642.3</v>
      </c>
      <c r="E21" s="278">
        <f>SUM(E22:E31)</f>
        <v>-2551</v>
      </c>
      <c r="F21" s="278">
        <f t="shared" si="0"/>
        <v>-4676.5</v>
      </c>
      <c r="G21" s="278">
        <f>SUM(G22:G31)</f>
        <v>-1169.0999999999999</v>
      </c>
      <c r="H21" s="278">
        <f>SUM(H22:H31)</f>
        <v>-1169.2</v>
      </c>
      <c r="I21" s="278">
        <f>SUM(I22:I31)</f>
        <v>-1169.0999999999999</v>
      </c>
      <c r="J21" s="278">
        <f>SUM(J22:J31)</f>
        <v>-1169.0999999999999</v>
      </c>
      <c r="L21" s="313"/>
      <c r="M21" s="313"/>
      <c r="N21" s="313"/>
      <c r="O21" s="313"/>
      <c r="P21" s="313"/>
      <c r="Q21" s="313"/>
      <c r="R21" s="313"/>
      <c r="S21" s="313"/>
      <c r="T21" s="301"/>
    </row>
    <row r="22" spans="1:20" ht="37.5" customHeight="1">
      <c r="A22" s="291" t="s">
        <v>265</v>
      </c>
      <c r="B22" s="320">
        <v>3131</v>
      </c>
      <c r="C22" s="278" t="s">
        <v>206</v>
      </c>
      <c r="D22" s="278" t="s">
        <v>206</v>
      </c>
      <c r="E22" s="278" t="s">
        <v>206</v>
      </c>
      <c r="F22" s="278">
        <f t="shared" si="0"/>
        <v>0</v>
      </c>
      <c r="G22" s="278" t="s">
        <v>206</v>
      </c>
      <c r="H22" s="278" t="s">
        <v>206</v>
      </c>
      <c r="I22" s="278" t="s">
        <v>206</v>
      </c>
      <c r="J22" s="278" t="s">
        <v>206</v>
      </c>
      <c r="L22" s="313"/>
      <c r="M22" s="313"/>
      <c r="N22" s="313"/>
      <c r="O22" s="313"/>
      <c r="P22" s="313"/>
      <c r="Q22" s="313"/>
      <c r="R22" s="313"/>
      <c r="S22" s="313"/>
      <c r="T22" s="301"/>
    </row>
    <row r="23" spans="1:20" ht="39" customHeight="1">
      <c r="A23" s="291" t="s">
        <v>266</v>
      </c>
      <c r="B23" s="320">
        <v>3132</v>
      </c>
      <c r="C23" s="278" t="s">
        <v>206</v>
      </c>
      <c r="D23" s="278" t="s">
        <v>206</v>
      </c>
      <c r="E23" s="278" t="s">
        <v>206</v>
      </c>
      <c r="F23" s="278">
        <f t="shared" si="0"/>
        <v>0</v>
      </c>
      <c r="G23" s="278" t="s">
        <v>206</v>
      </c>
      <c r="H23" s="278" t="s">
        <v>206</v>
      </c>
      <c r="I23" s="278" t="s">
        <v>206</v>
      </c>
      <c r="J23" s="278" t="s">
        <v>206</v>
      </c>
      <c r="L23" s="313"/>
      <c r="M23" s="313"/>
      <c r="N23" s="313"/>
      <c r="O23" s="313"/>
      <c r="P23" s="313"/>
      <c r="Q23" s="313"/>
      <c r="R23" s="313"/>
      <c r="S23" s="313"/>
      <c r="T23" s="301"/>
    </row>
    <row r="24" spans="1:20" ht="33" customHeight="1">
      <c r="A24" s="291" t="s">
        <v>74</v>
      </c>
      <c r="B24" s="320">
        <v>3133</v>
      </c>
      <c r="C24" s="278">
        <f ca="1">-'ІІ. Розр. з бюджетом'!C29</f>
        <v>-897.4</v>
      </c>
      <c r="D24" s="278">
        <f ca="1">-'ІІ. Розр. з бюджетом'!D29</f>
        <v>-1146</v>
      </c>
      <c r="E24" s="278">
        <f ca="1">-'ІІ. Розр. з бюджетом'!E29</f>
        <v>-1108.5</v>
      </c>
      <c r="F24" s="278">
        <f t="shared" si="0"/>
        <v>-2028.4</v>
      </c>
      <c r="G24" s="278">
        <f ca="1">-'ІІ. Розр. з бюджетом'!G29</f>
        <v>-507.1</v>
      </c>
      <c r="H24" s="278">
        <f ca="1">-'ІІ. Розр. з бюджетом'!H29</f>
        <v>-507.1</v>
      </c>
      <c r="I24" s="278">
        <f ca="1">-'ІІ. Розр. з бюджетом'!I29</f>
        <v>-507.1</v>
      </c>
      <c r="J24" s="278">
        <f ca="1">-'ІІ. Розр. з бюджетом'!J29</f>
        <v>-507.1</v>
      </c>
      <c r="L24" s="313"/>
      <c r="M24" s="313"/>
      <c r="N24" s="313"/>
      <c r="O24" s="313"/>
      <c r="P24" s="313"/>
      <c r="Q24" s="313"/>
      <c r="R24" s="313"/>
      <c r="S24" s="313"/>
      <c r="T24" s="301"/>
    </row>
    <row r="25" spans="1:20" ht="34.5" customHeight="1">
      <c r="A25" s="291" t="s">
        <v>382</v>
      </c>
      <c r="B25" s="320">
        <v>3134</v>
      </c>
      <c r="C25" s="289" t="s">
        <v>206</v>
      </c>
      <c r="D25" s="278" t="s">
        <v>206</v>
      </c>
      <c r="E25" s="278" t="s">
        <v>206</v>
      </c>
      <c r="F25" s="278">
        <f t="shared" si="0"/>
        <v>0</v>
      </c>
      <c r="G25" s="278" t="s">
        <v>206</v>
      </c>
      <c r="H25" s="278" t="s">
        <v>206</v>
      </c>
      <c r="I25" s="278" t="s">
        <v>206</v>
      </c>
      <c r="J25" s="278" t="s">
        <v>206</v>
      </c>
      <c r="L25" s="313"/>
      <c r="M25" s="313"/>
      <c r="N25" s="313"/>
      <c r="O25" s="313"/>
      <c r="P25" s="313"/>
      <c r="Q25" s="313"/>
      <c r="R25" s="313"/>
      <c r="S25" s="313"/>
      <c r="T25" s="301"/>
    </row>
    <row r="26" spans="1:20" ht="36" customHeight="1">
      <c r="A26" s="291" t="s">
        <v>296</v>
      </c>
      <c r="B26" s="320">
        <v>3135</v>
      </c>
      <c r="C26" s="289" t="s">
        <v>206</v>
      </c>
      <c r="D26" s="278" t="s">
        <v>206</v>
      </c>
      <c r="E26" s="278" t="s">
        <v>206</v>
      </c>
      <c r="F26" s="278">
        <f t="shared" si="0"/>
        <v>0</v>
      </c>
      <c r="G26" s="278" t="s">
        <v>206</v>
      </c>
      <c r="H26" s="278" t="s">
        <v>206</v>
      </c>
      <c r="I26" s="278" t="s">
        <v>206</v>
      </c>
      <c r="J26" s="278" t="s">
        <v>206</v>
      </c>
      <c r="L26" s="313"/>
      <c r="M26" s="313"/>
      <c r="N26" s="313"/>
      <c r="O26" s="313"/>
      <c r="P26" s="313"/>
      <c r="Q26" s="313"/>
      <c r="R26" s="313"/>
      <c r="S26" s="313"/>
      <c r="T26" s="301"/>
    </row>
    <row r="27" spans="1:20" ht="39" customHeight="1">
      <c r="A27" s="291" t="s">
        <v>297</v>
      </c>
      <c r="B27" s="320">
        <v>3136</v>
      </c>
      <c r="C27" s="289" t="s">
        <v>206</v>
      </c>
      <c r="D27" s="278" t="s">
        <v>206</v>
      </c>
      <c r="E27" s="278" t="s">
        <v>206</v>
      </c>
      <c r="F27" s="278">
        <f t="shared" si="0"/>
        <v>0</v>
      </c>
      <c r="G27" s="278" t="s">
        <v>206</v>
      </c>
      <c r="H27" s="278" t="s">
        <v>206</v>
      </c>
      <c r="I27" s="278" t="s">
        <v>206</v>
      </c>
      <c r="J27" s="278" t="s">
        <v>206</v>
      </c>
      <c r="L27" s="313"/>
      <c r="M27" s="313"/>
      <c r="N27" s="313"/>
      <c r="O27" s="313"/>
      <c r="P27" s="313"/>
      <c r="Q27" s="313"/>
      <c r="R27" s="313"/>
      <c r="S27" s="313"/>
      <c r="T27" s="301"/>
    </row>
    <row r="28" spans="1:20" ht="39" customHeight="1">
      <c r="A28" s="291" t="s">
        <v>304</v>
      </c>
      <c r="B28" s="320">
        <v>3137</v>
      </c>
      <c r="C28" s="289" t="s">
        <v>206</v>
      </c>
      <c r="D28" s="278" t="s">
        <v>206</v>
      </c>
      <c r="E28" s="278" t="s">
        <v>206</v>
      </c>
      <c r="F28" s="278">
        <f t="shared" si="0"/>
        <v>0</v>
      </c>
      <c r="G28" s="278" t="s">
        <v>206</v>
      </c>
      <c r="H28" s="278" t="s">
        <v>206</v>
      </c>
      <c r="I28" s="278" t="s">
        <v>206</v>
      </c>
      <c r="J28" s="278" t="s">
        <v>206</v>
      </c>
      <c r="L28" s="313"/>
      <c r="M28" s="313"/>
      <c r="N28" s="313"/>
      <c r="O28" s="313"/>
      <c r="P28" s="313"/>
      <c r="Q28" s="313"/>
      <c r="R28" s="313"/>
      <c r="S28" s="313"/>
      <c r="T28" s="301"/>
    </row>
    <row r="29" spans="1:20" ht="36" customHeight="1">
      <c r="A29" s="291" t="s">
        <v>378</v>
      </c>
      <c r="B29" s="320">
        <v>3138</v>
      </c>
      <c r="C29" s="278">
        <f ca="1">-'ІІ. Розр. з бюджетом'!C25</f>
        <v>-74.8</v>
      </c>
      <c r="D29" s="278">
        <f ca="1">-'ІІ. Розр. з бюджетом'!D25</f>
        <v>-95.5</v>
      </c>
      <c r="E29" s="278">
        <f ca="1">-'ІІ. Розр. з бюджетом'!E25</f>
        <v>-92.4</v>
      </c>
      <c r="F29" s="278">
        <f t="shared" si="0"/>
        <v>-169.2</v>
      </c>
      <c r="G29" s="278">
        <f ca="1">-'ІІ. Розр. з бюджетом'!G25</f>
        <v>-42.3</v>
      </c>
      <c r="H29" s="278">
        <f ca="1">-'ІІ. Розр. з бюджетом'!H25</f>
        <v>-42.3</v>
      </c>
      <c r="I29" s="278">
        <f ca="1">-'ІІ. Розр. з бюджетом'!I25</f>
        <v>-42.3</v>
      </c>
      <c r="J29" s="278">
        <f ca="1">-'ІІ. Розр. з бюджетом'!J25</f>
        <v>-42.3</v>
      </c>
      <c r="L29" s="313"/>
      <c r="M29" s="313"/>
      <c r="N29" s="313"/>
      <c r="O29" s="313"/>
      <c r="P29" s="313"/>
      <c r="Q29" s="313"/>
      <c r="R29" s="313"/>
      <c r="S29" s="313"/>
      <c r="T29" s="301"/>
    </row>
    <row r="30" spans="1:20" ht="48" customHeight="1">
      <c r="A30" s="291" t="s">
        <v>383</v>
      </c>
      <c r="B30" s="320">
        <v>3139</v>
      </c>
      <c r="C30" s="278">
        <f ca="1">-'ІІ. Розр. з бюджетом'!C38</f>
        <v>-1099.8</v>
      </c>
      <c r="D30" s="278">
        <f ca="1">-'ІІ. Розр. з бюджетом'!D38</f>
        <v>-1400.8000000000002</v>
      </c>
      <c r="E30" s="278">
        <f ca="1">-'ІІ. Розр. з бюджетом'!E38</f>
        <v>-1350.1</v>
      </c>
      <c r="F30" s="278">
        <f t="shared" si="0"/>
        <v>-2478.9</v>
      </c>
      <c r="G30" s="278">
        <f ca="1">-'ІІ. Розр. з бюджетом'!G38</f>
        <v>-619.70000000000005</v>
      </c>
      <c r="H30" s="278">
        <f ca="1">-'ІІ. Розр. з бюджетом'!H38</f>
        <v>-619.80000000000007</v>
      </c>
      <c r="I30" s="278">
        <f ca="1">-'ІІ. Розр. з бюджетом'!I38</f>
        <v>-619.70000000000005</v>
      </c>
      <c r="J30" s="278">
        <f ca="1">-'ІІ. Розр. з бюджетом'!J38</f>
        <v>-619.70000000000005</v>
      </c>
      <c r="L30" s="313"/>
      <c r="M30" s="313"/>
      <c r="N30" s="313"/>
      <c r="O30" s="313"/>
      <c r="P30" s="313"/>
      <c r="Q30" s="313"/>
      <c r="R30" s="313"/>
      <c r="S30" s="313"/>
      <c r="T30" s="301"/>
    </row>
    <row r="31" spans="1:20" ht="34.5" customHeight="1">
      <c r="A31" s="291" t="s">
        <v>78</v>
      </c>
      <c r="B31" s="320">
        <v>3140</v>
      </c>
      <c r="C31" s="278" t="s">
        <v>206</v>
      </c>
      <c r="D31" s="278" t="s">
        <v>206</v>
      </c>
      <c r="E31" s="278" t="s">
        <v>206</v>
      </c>
      <c r="F31" s="278">
        <f t="shared" si="0"/>
        <v>0</v>
      </c>
      <c r="G31" s="278" t="s">
        <v>206</v>
      </c>
      <c r="H31" s="278" t="s">
        <v>206</v>
      </c>
      <c r="I31" s="278" t="s">
        <v>206</v>
      </c>
      <c r="J31" s="278" t="s">
        <v>206</v>
      </c>
      <c r="L31" s="313"/>
      <c r="M31" s="313"/>
      <c r="N31" s="313"/>
      <c r="O31" s="313"/>
      <c r="P31" s="313"/>
      <c r="Q31" s="313"/>
      <c r="R31" s="313"/>
      <c r="S31" s="313"/>
      <c r="T31" s="301"/>
    </row>
    <row r="32" spans="1:20" ht="34.5" customHeight="1">
      <c r="A32" s="291" t="s">
        <v>267</v>
      </c>
      <c r="B32" s="320">
        <v>3150</v>
      </c>
      <c r="C32" s="278" t="s">
        <v>206</v>
      </c>
      <c r="D32" s="278" t="s">
        <v>206</v>
      </c>
      <c r="E32" s="278" t="s">
        <v>206</v>
      </c>
      <c r="F32" s="278">
        <f t="shared" si="0"/>
        <v>0</v>
      </c>
      <c r="G32" s="278" t="s">
        <v>206</v>
      </c>
      <c r="H32" s="278" t="s">
        <v>206</v>
      </c>
      <c r="I32" s="278" t="s">
        <v>206</v>
      </c>
      <c r="J32" s="278" t="s">
        <v>206</v>
      </c>
      <c r="L32" s="313"/>
      <c r="M32" s="313"/>
      <c r="N32" s="313"/>
      <c r="O32" s="313"/>
      <c r="P32" s="313"/>
      <c r="Q32" s="313"/>
      <c r="R32" s="313"/>
      <c r="S32" s="313"/>
      <c r="T32" s="301"/>
    </row>
    <row r="33" spans="1:20" ht="37.5" customHeight="1">
      <c r="A33" s="291" t="s">
        <v>317</v>
      </c>
      <c r="B33" s="320">
        <v>3160</v>
      </c>
      <c r="C33" s="278" t="s">
        <v>206</v>
      </c>
      <c r="D33" s="278" t="s">
        <v>206</v>
      </c>
      <c r="E33" s="278" t="s">
        <v>206</v>
      </c>
      <c r="F33" s="278">
        <f t="shared" si="0"/>
        <v>0</v>
      </c>
      <c r="G33" s="278" t="s">
        <v>206</v>
      </c>
      <c r="H33" s="278" t="s">
        <v>206</v>
      </c>
      <c r="I33" s="278" t="s">
        <v>206</v>
      </c>
      <c r="J33" s="278" t="s">
        <v>206</v>
      </c>
      <c r="L33" s="313"/>
      <c r="M33" s="313"/>
      <c r="N33" s="313"/>
      <c r="O33" s="313"/>
      <c r="P33" s="313"/>
      <c r="Q33" s="313"/>
      <c r="R33" s="313"/>
      <c r="S33" s="313"/>
      <c r="T33" s="301"/>
    </row>
    <row r="34" spans="1:20" ht="34.5" customHeight="1">
      <c r="A34" s="318" t="s">
        <v>220</v>
      </c>
      <c r="B34" s="319">
        <v>3195</v>
      </c>
      <c r="C34" s="309">
        <f>SUM(C8,C18)</f>
        <v>3.4000000000005457</v>
      </c>
      <c r="D34" s="309">
        <f t="shared" ref="D34:J34" si="1">SUM(D8,D18)</f>
        <v>0</v>
      </c>
      <c r="E34" s="309">
        <f t="shared" si="1"/>
        <v>-38.800000000001091</v>
      </c>
      <c r="F34" s="309">
        <f t="shared" si="0"/>
        <v>0</v>
      </c>
      <c r="G34" s="309">
        <f t="shared" si="1"/>
        <v>0</v>
      </c>
      <c r="H34" s="309">
        <f t="shared" si="1"/>
        <v>0</v>
      </c>
      <c r="I34" s="309">
        <f t="shared" si="1"/>
        <v>0</v>
      </c>
      <c r="J34" s="309">
        <f t="shared" si="1"/>
        <v>0</v>
      </c>
      <c r="L34" s="313"/>
      <c r="M34" s="313"/>
      <c r="N34" s="313"/>
      <c r="O34" s="313"/>
      <c r="P34" s="313"/>
      <c r="Q34" s="313"/>
      <c r="R34" s="313"/>
      <c r="S34" s="313"/>
      <c r="T34" s="301"/>
    </row>
    <row r="35" spans="1:20" ht="42" customHeight="1">
      <c r="A35" s="314" t="s">
        <v>118</v>
      </c>
      <c r="B35" s="315"/>
      <c r="C35" s="321"/>
      <c r="D35" s="321"/>
      <c r="E35" s="321"/>
      <c r="F35" s="321"/>
      <c r="G35" s="321"/>
      <c r="H35" s="321"/>
      <c r="I35" s="321"/>
      <c r="J35" s="322"/>
      <c r="L35" s="313"/>
      <c r="M35" s="313"/>
      <c r="N35" s="313"/>
      <c r="O35" s="313"/>
      <c r="P35" s="313"/>
      <c r="Q35" s="313"/>
      <c r="R35" s="313"/>
      <c r="S35" s="313"/>
      <c r="T35" s="301"/>
    </row>
    <row r="36" spans="1:20" ht="34.5" customHeight="1">
      <c r="A36" s="318" t="s">
        <v>268</v>
      </c>
      <c r="B36" s="319">
        <v>3200</v>
      </c>
      <c r="C36" s="309">
        <f>SUM(C37:C40)</f>
        <v>0</v>
      </c>
      <c r="D36" s="309">
        <f>SUM(D37:D40)</f>
        <v>1942.8</v>
      </c>
      <c r="E36" s="309">
        <f>SUM(E37:E40)</f>
        <v>0</v>
      </c>
      <c r="F36" s="309">
        <f t="shared" si="0"/>
        <v>1942.8</v>
      </c>
      <c r="G36" s="309">
        <f>SUM(G37:G40)</f>
        <v>0</v>
      </c>
      <c r="H36" s="309">
        <f>SUM(H37:H40)</f>
        <v>0</v>
      </c>
      <c r="I36" s="309">
        <f>SUM(I37:I40)</f>
        <v>0</v>
      </c>
      <c r="J36" s="309">
        <f>SUM(J37:J40)</f>
        <v>1942.8</v>
      </c>
      <c r="L36" s="313"/>
      <c r="M36" s="313"/>
      <c r="N36" s="313"/>
      <c r="O36" s="313"/>
      <c r="P36" s="313"/>
      <c r="Q36" s="313"/>
      <c r="R36" s="313"/>
      <c r="S36" s="313"/>
      <c r="T36" s="301"/>
    </row>
    <row r="37" spans="1:20" ht="39" customHeight="1">
      <c r="A37" s="291" t="s">
        <v>269</v>
      </c>
      <c r="B37" s="320">
        <v>3210</v>
      </c>
      <c r="C37" s="278"/>
      <c r="D37" s="278"/>
      <c r="E37" s="278"/>
      <c r="F37" s="278">
        <f t="shared" si="0"/>
        <v>0</v>
      </c>
      <c r="G37" s="278"/>
      <c r="H37" s="278"/>
      <c r="I37" s="278"/>
      <c r="J37" s="278"/>
      <c r="L37" s="313"/>
      <c r="M37" s="313"/>
      <c r="N37" s="313"/>
      <c r="O37" s="313"/>
      <c r="P37" s="313"/>
      <c r="Q37" s="313"/>
      <c r="R37" s="313"/>
      <c r="S37" s="313"/>
      <c r="T37" s="301"/>
    </row>
    <row r="38" spans="1:20" ht="39" customHeight="1">
      <c r="A38" s="291" t="s">
        <v>270</v>
      </c>
      <c r="B38" s="320">
        <v>3220</v>
      </c>
      <c r="C38" s="278"/>
      <c r="D38" s="278"/>
      <c r="E38" s="278"/>
      <c r="F38" s="278">
        <f t="shared" si="0"/>
        <v>0</v>
      </c>
      <c r="G38" s="278"/>
      <c r="H38" s="278"/>
      <c r="I38" s="278"/>
      <c r="J38" s="278"/>
      <c r="L38" s="313"/>
      <c r="M38" s="313"/>
      <c r="N38" s="313"/>
      <c r="O38" s="313"/>
      <c r="P38" s="313"/>
      <c r="Q38" s="313"/>
      <c r="R38" s="313"/>
      <c r="S38" s="313"/>
      <c r="T38" s="301"/>
    </row>
    <row r="39" spans="1:20" ht="39" customHeight="1">
      <c r="A39" s="291" t="s">
        <v>47</v>
      </c>
      <c r="B39" s="320">
        <v>3230</v>
      </c>
      <c r="C39" s="278"/>
      <c r="D39" s="278"/>
      <c r="E39" s="278"/>
      <c r="F39" s="278">
        <f t="shared" si="0"/>
        <v>0</v>
      </c>
      <c r="G39" s="278"/>
      <c r="H39" s="278"/>
      <c r="I39" s="278"/>
      <c r="J39" s="278"/>
      <c r="L39" s="313"/>
      <c r="M39" s="313"/>
      <c r="N39" s="313"/>
      <c r="O39" s="313"/>
      <c r="P39" s="313"/>
      <c r="Q39" s="313"/>
      <c r="R39" s="313"/>
      <c r="S39" s="313"/>
      <c r="T39" s="301"/>
    </row>
    <row r="40" spans="1:20" ht="39" customHeight="1">
      <c r="A40" s="291" t="s">
        <v>476</v>
      </c>
      <c r="B40" s="320">
        <v>3240</v>
      </c>
      <c r="C40" s="278">
        <v>0</v>
      </c>
      <c r="D40" s="278">
        <v>1942.8</v>
      </c>
      <c r="E40" s="278">
        <v>0</v>
      </c>
      <c r="F40" s="278">
        <f t="shared" si="0"/>
        <v>1942.8</v>
      </c>
      <c r="G40" s="278"/>
      <c r="H40" s="278"/>
      <c r="I40" s="278"/>
      <c r="J40" s="278">
        <v>1942.8</v>
      </c>
      <c r="L40" s="313"/>
      <c r="M40" s="313"/>
      <c r="N40" s="313"/>
      <c r="O40" s="313"/>
      <c r="P40" s="313"/>
      <c r="Q40" s="313"/>
      <c r="R40" s="313"/>
      <c r="S40" s="313"/>
      <c r="T40" s="301"/>
    </row>
    <row r="41" spans="1:20" ht="39" customHeight="1">
      <c r="A41" s="318" t="s">
        <v>271</v>
      </c>
      <c r="B41" s="319">
        <v>3255</v>
      </c>
      <c r="C41" s="309">
        <f>SUM(C42,C44,C51)</f>
        <v>0</v>
      </c>
      <c r="D41" s="309">
        <f>SUM(D42,D44,D51)</f>
        <v>-1942.8</v>
      </c>
      <c r="E41" s="309">
        <f>SUM(E42,E44,E51)</f>
        <v>0</v>
      </c>
      <c r="F41" s="309">
        <f t="shared" si="0"/>
        <v>-1942.8</v>
      </c>
      <c r="G41" s="309">
        <f>SUM(G42,G44,G51)</f>
        <v>0</v>
      </c>
      <c r="H41" s="309">
        <f>SUM(H42,H44,H51)</f>
        <v>0</v>
      </c>
      <c r="I41" s="309">
        <f>SUM(I42,I44,I51)</f>
        <v>0</v>
      </c>
      <c r="J41" s="309">
        <f>SUM(J42,J44,J51)</f>
        <v>-1942.8</v>
      </c>
      <c r="L41" s="313"/>
      <c r="M41" s="313"/>
      <c r="N41" s="313"/>
      <c r="O41" s="313"/>
      <c r="P41" s="313"/>
      <c r="Q41" s="313"/>
      <c r="R41" s="313"/>
      <c r="S41" s="313"/>
      <c r="T41" s="301"/>
    </row>
    <row r="42" spans="1:20" ht="48" customHeight="1">
      <c r="A42" s="323" t="s">
        <v>387</v>
      </c>
      <c r="B42" s="324">
        <v>3260</v>
      </c>
      <c r="C42" s="278" t="str">
        <f>C43</f>
        <v>(    )</v>
      </c>
      <c r="D42" s="278" t="str">
        <f t="shared" ref="D42:J42" si="2">D43</f>
        <v>(    )</v>
      </c>
      <c r="E42" s="278" t="str">
        <f t="shared" si="2"/>
        <v>(    )</v>
      </c>
      <c r="F42" s="278">
        <f t="shared" si="0"/>
        <v>0</v>
      </c>
      <c r="G42" s="278" t="str">
        <f t="shared" si="2"/>
        <v>(    )</v>
      </c>
      <c r="H42" s="278" t="str">
        <f t="shared" si="2"/>
        <v>(    )</v>
      </c>
      <c r="I42" s="278" t="str">
        <f t="shared" si="2"/>
        <v>(    )</v>
      </c>
      <c r="J42" s="278" t="str">
        <f t="shared" si="2"/>
        <v>(    )</v>
      </c>
      <c r="L42" s="313"/>
      <c r="M42" s="313"/>
      <c r="N42" s="313"/>
      <c r="O42" s="313"/>
      <c r="P42" s="313"/>
      <c r="Q42" s="313"/>
      <c r="R42" s="313"/>
      <c r="S42" s="313"/>
      <c r="T42" s="301"/>
    </row>
    <row r="43" spans="1:20" ht="37.5" customHeight="1">
      <c r="A43" s="323" t="s">
        <v>388</v>
      </c>
      <c r="B43" s="324">
        <v>3261</v>
      </c>
      <c r="C43" s="278" t="s">
        <v>206</v>
      </c>
      <c r="D43" s="278" t="s">
        <v>206</v>
      </c>
      <c r="E43" s="278" t="s">
        <v>206</v>
      </c>
      <c r="F43" s="278">
        <f t="shared" si="0"/>
        <v>0</v>
      </c>
      <c r="G43" s="278" t="s">
        <v>206</v>
      </c>
      <c r="H43" s="278" t="s">
        <v>206</v>
      </c>
      <c r="I43" s="278" t="s">
        <v>206</v>
      </c>
      <c r="J43" s="278" t="s">
        <v>206</v>
      </c>
      <c r="L43" s="313"/>
      <c r="M43" s="313"/>
      <c r="N43" s="313"/>
      <c r="O43" s="313"/>
      <c r="P43" s="313"/>
      <c r="Q43" s="313"/>
      <c r="R43" s="313"/>
      <c r="S43" s="313"/>
      <c r="T43" s="301"/>
    </row>
    <row r="44" spans="1:20" ht="37.5" customHeight="1">
      <c r="A44" s="323" t="s">
        <v>389</v>
      </c>
      <c r="B44" s="324">
        <v>3270</v>
      </c>
      <c r="C44" s="278">
        <f>SUM(C45:C50)</f>
        <v>0</v>
      </c>
      <c r="D44" s="278">
        <f>SUM(D45:D50)</f>
        <v>-1942.8</v>
      </c>
      <c r="E44" s="278">
        <f>SUM(E45:E50)</f>
        <v>0</v>
      </c>
      <c r="F44" s="278">
        <f t="shared" si="0"/>
        <v>-1942.8</v>
      </c>
      <c r="G44" s="278">
        <f>SUM(G45:G50)</f>
        <v>0</v>
      </c>
      <c r="H44" s="278">
        <f>SUM(H45:H50)</f>
        <v>0</v>
      </c>
      <c r="I44" s="278">
        <f>SUM(I45:I50)</f>
        <v>0</v>
      </c>
      <c r="J44" s="278">
        <f>SUM(J45:J50)</f>
        <v>-1942.8</v>
      </c>
      <c r="L44" s="313"/>
      <c r="M44" s="313"/>
      <c r="N44" s="313"/>
      <c r="O44" s="313"/>
      <c r="P44" s="313"/>
      <c r="Q44" s="313"/>
      <c r="R44" s="313"/>
      <c r="S44" s="313"/>
      <c r="T44" s="301"/>
    </row>
    <row r="45" spans="1:20" ht="37.5" customHeight="1">
      <c r="A45" s="323" t="s">
        <v>390</v>
      </c>
      <c r="B45" s="324">
        <v>3271</v>
      </c>
      <c r="C45" s="278" t="s">
        <v>206</v>
      </c>
      <c r="D45" s="278" t="s">
        <v>206</v>
      </c>
      <c r="E45" s="278" t="s">
        <v>206</v>
      </c>
      <c r="F45" s="278">
        <f t="shared" si="0"/>
        <v>0</v>
      </c>
      <c r="G45" s="278" t="s">
        <v>206</v>
      </c>
      <c r="H45" s="278" t="s">
        <v>206</v>
      </c>
      <c r="I45" s="278" t="s">
        <v>206</v>
      </c>
      <c r="J45" s="278" t="s">
        <v>206</v>
      </c>
      <c r="L45" s="313"/>
      <c r="M45" s="313"/>
      <c r="N45" s="313"/>
      <c r="O45" s="313"/>
      <c r="P45" s="313"/>
      <c r="Q45" s="313"/>
      <c r="R45" s="313"/>
      <c r="S45" s="313"/>
      <c r="T45" s="301"/>
    </row>
    <row r="46" spans="1:20" ht="39" customHeight="1">
      <c r="A46" s="291" t="s">
        <v>481</v>
      </c>
      <c r="B46" s="320">
        <v>3272</v>
      </c>
      <c r="C46" s="278">
        <f ca="1">-'Розшифровка до Руху'!C26</f>
        <v>0</v>
      </c>
      <c r="D46" s="278">
        <f ca="1">-'Розшифровка до Руху'!D26</f>
        <v>-1942.8</v>
      </c>
      <c r="E46" s="278">
        <f ca="1">-'Розшифровка до Руху'!E26</f>
        <v>0</v>
      </c>
      <c r="F46" s="278">
        <f t="shared" si="0"/>
        <v>-1942.8</v>
      </c>
      <c r="G46" s="278">
        <f ca="1">-'Розшифровка до Руху'!G26</f>
        <v>0</v>
      </c>
      <c r="H46" s="278">
        <f ca="1">-'Розшифровка до Руху'!H26</f>
        <v>0</v>
      </c>
      <c r="I46" s="278">
        <f ca="1">-'Розшифровка до Руху'!I26</f>
        <v>0</v>
      </c>
      <c r="J46" s="278">
        <f ca="1">-'Розшифровка до Руху'!J26</f>
        <v>-1942.8</v>
      </c>
      <c r="L46" s="313"/>
      <c r="M46" s="313"/>
      <c r="N46" s="313"/>
      <c r="O46" s="313"/>
      <c r="P46" s="313"/>
      <c r="Q46" s="313"/>
      <c r="R46" s="313"/>
      <c r="S46" s="313"/>
      <c r="T46" s="301"/>
    </row>
    <row r="47" spans="1:20" ht="49.5" customHeight="1">
      <c r="A47" s="291" t="s">
        <v>27</v>
      </c>
      <c r="B47" s="320">
        <v>3273</v>
      </c>
      <c r="C47" s="278" t="s">
        <v>206</v>
      </c>
      <c r="D47" s="278" t="s">
        <v>206</v>
      </c>
      <c r="E47" s="278" t="s">
        <v>206</v>
      </c>
      <c r="F47" s="278">
        <f t="shared" si="0"/>
        <v>0</v>
      </c>
      <c r="G47" s="278" t="s">
        <v>206</v>
      </c>
      <c r="H47" s="278" t="s">
        <v>206</v>
      </c>
      <c r="I47" s="278" t="s">
        <v>206</v>
      </c>
      <c r="J47" s="278" t="s">
        <v>206</v>
      </c>
      <c r="L47" s="313"/>
      <c r="M47" s="313"/>
      <c r="N47" s="313"/>
      <c r="O47" s="313"/>
      <c r="P47" s="313"/>
      <c r="Q47" s="313"/>
      <c r="R47" s="313"/>
      <c r="S47" s="313"/>
      <c r="T47" s="301"/>
    </row>
    <row r="48" spans="1:20" ht="39" customHeight="1">
      <c r="A48" s="291" t="s">
        <v>482</v>
      </c>
      <c r="B48" s="320">
        <v>3274</v>
      </c>
      <c r="C48" s="278" t="s">
        <v>206</v>
      </c>
      <c r="D48" s="278" t="s">
        <v>206</v>
      </c>
      <c r="E48" s="278" t="s">
        <v>206</v>
      </c>
      <c r="F48" s="278">
        <f t="shared" si="0"/>
        <v>0</v>
      </c>
      <c r="G48" s="278" t="s">
        <v>206</v>
      </c>
      <c r="H48" s="278" t="s">
        <v>206</v>
      </c>
      <c r="I48" s="278" t="s">
        <v>206</v>
      </c>
      <c r="J48" s="278" t="s">
        <v>206</v>
      </c>
      <c r="L48" s="313"/>
      <c r="M48" s="313"/>
      <c r="N48" s="313"/>
      <c r="O48" s="313"/>
      <c r="P48" s="313"/>
      <c r="Q48" s="313"/>
      <c r="R48" s="313"/>
      <c r="S48" s="313"/>
      <c r="T48" s="301"/>
    </row>
    <row r="49" spans="1:20" ht="55.5" customHeight="1">
      <c r="A49" s="291" t="s">
        <v>391</v>
      </c>
      <c r="B49" s="320">
        <v>3275</v>
      </c>
      <c r="C49" s="278" t="s">
        <v>206</v>
      </c>
      <c r="D49" s="278" t="s">
        <v>206</v>
      </c>
      <c r="E49" s="278" t="s">
        <v>206</v>
      </c>
      <c r="F49" s="278">
        <f t="shared" si="0"/>
        <v>0</v>
      </c>
      <c r="G49" s="278" t="s">
        <v>206</v>
      </c>
      <c r="H49" s="278" t="s">
        <v>206</v>
      </c>
      <c r="I49" s="278" t="s">
        <v>206</v>
      </c>
      <c r="J49" s="278" t="s">
        <v>206</v>
      </c>
      <c r="L49" s="313"/>
      <c r="M49" s="313"/>
      <c r="N49" s="313"/>
      <c r="O49" s="313"/>
      <c r="P49" s="313"/>
      <c r="Q49" s="313"/>
      <c r="R49" s="313"/>
      <c r="S49" s="313"/>
      <c r="T49" s="301"/>
    </row>
    <row r="50" spans="1:20" ht="36" customHeight="1">
      <c r="A50" s="291" t="s">
        <v>392</v>
      </c>
      <c r="B50" s="320">
        <v>3276</v>
      </c>
      <c r="C50" s="278" t="s">
        <v>206</v>
      </c>
      <c r="D50" s="278" t="s">
        <v>206</v>
      </c>
      <c r="E50" s="278" t="s">
        <v>206</v>
      </c>
      <c r="F50" s="278">
        <f t="shared" si="0"/>
        <v>0</v>
      </c>
      <c r="G50" s="278" t="s">
        <v>206</v>
      </c>
      <c r="H50" s="278" t="s">
        <v>206</v>
      </c>
      <c r="I50" s="278" t="s">
        <v>206</v>
      </c>
      <c r="J50" s="278" t="s">
        <v>206</v>
      </c>
      <c r="L50" s="313"/>
      <c r="M50" s="313"/>
      <c r="N50" s="313"/>
      <c r="O50" s="313"/>
      <c r="P50" s="313"/>
      <c r="Q50" s="313"/>
      <c r="R50" s="313"/>
      <c r="S50" s="313"/>
      <c r="T50" s="301"/>
    </row>
    <row r="51" spans="1:20" ht="33" customHeight="1">
      <c r="A51" s="291" t="s">
        <v>317</v>
      </c>
      <c r="B51" s="320">
        <v>3280</v>
      </c>
      <c r="C51" s="278" t="s">
        <v>206</v>
      </c>
      <c r="D51" s="278" t="s">
        <v>206</v>
      </c>
      <c r="E51" s="278" t="s">
        <v>206</v>
      </c>
      <c r="F51" s="278">
        <f t="shared" si="0"/>
        <v>0</v>
      </c>
      <c r="G51" s="278" t="s">
        <v>206</v>
      </c>
      <c r="H51" s="278" t="s">
        <v>206</v>
      </c>
      <c r="I51" s="278" t="s">
        <v>206</v>
      </c>
      <c r="J51" s="278" t="s">
        <v>206</v>
      </c>
      <c r="L51" s="313"/>
      <c r="M51" s="313"/>
      <c r="N51" s="313"/>
      <c r="O51" s="313"/>
      <c r="P51" s="313"/>
      <c r="Q51" s="313"/>
      <c r="R51" s="313"/>
      <c r="S51" s="313"/>
      <c r="T51" s="301"/>
    </row>
    <row r="52" spans="1:20" ht="34.5" customHeight="1">
      <c r="A52" s="318" t="s">
        <v>119</v>
      </c>
      <c r="B52" s="319">
        <v>3295</v>
      </c>
      <c r="C52" s="309">
        <f>SUM(C36,C41)</f>
        <v>0</v>
      </c>
      <c r="D52" s="309">
        <f t="shared" ref="D52:J52" si="3">SUM(D36,D41)</f>
        <v>0</v>
      </c>
      <c r="E52" s="309">
        <f t="shared" si="3"/>
        <v>0</v>
      </c>
      <c r="F52" s="309">
        <f t="shared" si="0"/>
        <v>0</v>
      </c>
      <c r="G52" s="309">
        <f t="shared" si="3"/>
        <v>0</v>
      </c>
      <c r="H52" s="309">
        <f t="shared" si="3"/>
        <v>0</v>
      </c>
      <c r="I52" s="309">
        <f t="shared" si="3"/>
        <v>0</v>
      </c>
      <c r="J52" s="309">
        <f t="shared" si="3"/>
        <v>0</v>
      </c>
      <c r="L52" s="313"/>
      <c r="M52" s="313"/>
      <c r="N52" s="313"/>
      <c r="O52" s="313"/>
      <c r="P52" s="313"/>
      <c r="Q52" s="313"/>
      <c r="R52" s="313"/>
      <c r="S52" s="313"/>
      <c r="T52" s="301"/>
    </row>
    <row r="53" spans="1:20" ht="34.5" customHeight="1">
      <c r="A53" s="314" t="s">
        <v>120</v>
      </c>
      <c r="B53" s="315"/>
      <c r="C53" s="321"/>
      <c r="D53" s="321"/>
      <c r="E53" s="321"/>
      <c r="F53" s="321"/>
      <c r="G53" s="321"/>
      <c r="H53" s="321"/>
      <c r="I53" s="321"/>
      <c r="J53" s="322"/>
      <c r="L53" s="313"/>
      <c r="M53" s="313"/>
      <c r="N53" s="313"/>
      <c r="O53" s="313"/>
      <c r="P53" s="313"/>
      <c r="Q53" s="313"/>
      <c r="R53" s="313"/>
      <c r="S53" s="313"/>
      <c r="T53" s="301"/>
    </row>
    <row r="54" spans="1:20" ht="34.5" customHeight="1">
      <c r="A54" s="318" t="s">
        <v>272</v>
      </c>
      <c r="B54" s="319">
        <v>3300</v>
      </c>
      <c r="C54" s="309">
        <f>SUM(C55,C56,C57)</f>
        <v>0</v>
      </c>
      <c r="D54" s="309">
        <f>SUM(D55,D56,D57)</f>
        <v>0</v>
      </c>
      <c r="E54" s="309">
        <f>SUM(E55,E56,E57)</f>
        <v>0</v>
      </c>
      <c r="F54" s="309">
        <f>SUM(G54:J54)</f>
        <v>0</v>
      </c>
      <c r="G54" s="309">
        <f>SUM(G55,G56,G57)</f>
        <v>0</v>
      </c>
      <c r="H54" s="309">
        <f>SUM(H55,H56,H57)</f>
        <v>0</v>
      </c>
      <c r="I54" s="309">
        <f>SUM(I55,I56,I57)</f>
        <v>0</v>
      </c>
      <c r="J54" s="309">
        <f>SUM(J55,J56,J57)</f>
        <v>0</v>
      </c>
      <c r="L54" s="313"/>
      <c r="M54" s="313"/>
      <c r="N54" s="313"/>
      <c r="O54" s="313"/>
      <c r="P54" s="313"/>
      <c r="Q54" s="313"/>
      <c r="R54" s="313"/>
      <c r="S54" s="313"/>
      <c r="T54" s="301"/>
    </row>
    <row r="55" spans="1:20" ht="33" customHeight="1">
      <c r="A55" s="291" t="s">
        <v>273</v>
      </c>
      <c r="B55" s="320">
        <v>3310</v>
      </c>
      <c r="C55" s="278">
        <f ca="1">'VII Статутн капіт'!C9</f>
        <v>0</v>
      </c>
      <c r="D55" s="278">
        <f ca="1">'VII Статутн капіт'!D9</f>
        <v>0</v>
      </c>
      <c r="E55" s="278">
        <f ca="1">'VII Статутн капіт'!E9</f>
        <v>0</v>
      </c>
      <c r="F55" s="278">
        <f t="shared" ref="F55:F65" si="4">SUM(G55:J55)</f>
        <v>0</v>
      </c>
      <c r="G55" s="278">
        <f ca="1">'VII Статутн капіт'!G9</f>
        <v>0</v>
      </c>
      <c r="H55" s="278">
        <f ca="1">'VII Статутн капіт'!H9</f>
        <v>0</v>
      </c>
      <c r="I55" s="278">
        <f ca="1">'VII Статутн капіт'!I9</f>
        <v>0</v>
      </c>
      <c r="J55" s="278">
        <f ca="1">'VII Статутн капіт'!J9</f>
        <v>0</v>
      </c>
      <c r="L55" s="313"/>
      <c r="M55" s="313"/>
      <c r="N55" s="313"/>
      <c r="O55" s="313"/>
      <c r="P55" s="313"/>
      <c r="Q55" s="313"/>
      <c r="R55" s="313"/>
      <c r="S55" s="313"/>
      <c r="T55" s="301"/>
    </row>
    <row r="56" spans="1:20" ht="34.5" customHeight="1">
      <c r="A56" s="291" t="s">
        <v>393</v>
      </c>
      <c r="B56" s="320">
        <v>3320</v>
      </c>
      <c r="C56" s="278"/>
      <c r="D56" s="278"/>
      <c r="E56" s="278"/>
      <c r="F56" s="278">
        <f t="shared" si="4"/>
        <v>0</v>
      </c>
      <c r="G56" s="278"/>
      <c r="H56" s="278"/>
      <c r="I56" s="278"/>
      <c r="J56" s="278"/>
      <c r="L56" s="313"/>
      <c r="M56" s="313"/>
      <c r="N56" s="313"/>
      <c r="O56" s="313"/>
      <c r="P56" s="313"/>
      <c r="Q56" s="313"/>
      <c r="R56" s="313"/>
      <c r="S56" s="313"/>
      <c r="T56" s="301"/>
    </row>
    <row r="57" spans="1:20" ht="39" customHeight="1">
      <c r="A57" s="291" t="s">
        <v>381</v>
      </c>
      <c r="B57" s="320">
        <v>3330</v>
      </c>
      <c r="C57" s="278"/>
      <c r="D57" s="278"/>
      <c r="E57" s="278"/>
      <c r="F57" s="278">
        <f t="shared" si="4"/>
        <v>0</v>
      </c>
      <c r="G57" s="278"/>
      <c r="H57" s="278"/>
      <c r="I57" s="278"/>
      <c r="J57" s="278"/>
      <c r="L57" s="313"/>
      <c r="M57" s="313"/>
      <c r="N57" s="313"/>
      <c r="O57" s="313"/>
      <c r="P57" s="313"/>
      <c r="Q57" s="313"/>
      <c r="R57" s="313"/>
      <c r="S57" s="313"/>
      <c r="T57" s="301"/>
    </row>
    <row r="58" spans="1:20" ht="34.5" customHeight="1">
      <c r="A58" s="318" t="s">
        <v>274</v>
      </c>
      <c r="B58" s="319">
        <v>3345</v>
      </c>
      <c r="C58" s="309">
        <f>SUM(C59,C60,C61,C62,C63)</f>
        <v>0</v>
      </c>
      <c r="D58" s="309">
        <f>SUM(D59,D60,D61,D62,D63)</f>
        <v>0</v>
      </c>
      <c r="E58" s="309">
        <f>SUM(E59,E60,E61,E62,E63)</f>
        <v>0</v>
      </c>
      <c r="F58" s="278">
        <f t="shared" si="4"/>
        <v>0</v>
      </c>
      <c r="G58" s="309">
        <f>SUM(G59,G60,G61,G62,G63)</f>
        <v>0</v>
      </c>
      <c r="H58" s="309">
        <f>SUM(H59,H60,H61,H62,H63)</f>
        <v>0</v>
      </c>
      <c r="I58" s="309">
        <f>SUM(I59,I60,I61,I62,I63)</f>
        <v>0</v>
      </c>
      <c r="J58" s="309">
        <f>SUM(J59,J60,J61,J62,J63)</f>
        <v>0</v>
      </c>
      <c r="L58" s="313"/>
      <c r="M58" s="313"/>
      <c r="N58" s="313"/>
      <c r="O58" s="313"/>
      <c r="P58" s="313"/>
      <c r="Q58" s="313"/>
      <c r="R58" s="313"/>
      <c r="S58" s="313"/>
      <c r="T58" s="301"/>
    </row>
    <row r="59" spans="1:20" ht="34.5" customHeight="1">
      <c r="A59" s="291" t="s">
        <v>275</v>
      </c>
      <c r="B59" s="320">
        <v>3350</v>
      </c>
      <c r="C59" s="278" t="s">
        <v>206</v>
      </c>
      <c r="D59" s="278" t="s">
        <v>206</v>
      </c>
      <c r="E59" s="278" t="s">
        <v>206</v>
      </c>
      <c r="F59" s="278">
        <f t="shared" si="4"/>
        <v>0</v>
      </c>
      <c r="G59" s="278" t="s">
        <v>206</v>
      </c>
      <c r="H59" s="278" t="s">
        <v>206</v>
      </c>
      <c r="I59" s="278" t="s">
        <v>206</v>
      </c>
      <c r="J59" s="278" t="s">
        <v>206</v>
      </c>
      <c r="L59" s="313"/>
      <c r="M59" s="313"/>
      <c r="N59" s="313"/>
      <c r="O59" s="313"/>
      <c r="P59" s="313"/>
      <c r="Q59" s="313"/>
      <c r="R59" s="313"/>
      <c r="S59" s="313"/>
      <c r="T59" s="301"/>
    </row>
    <row r="60" spans="1:20" ht="39" customHeight="1">
      <c r="A60" s="291" t="s">
        <v>429</v>
      </c>
      <c r="B60" s="320">
        <v>3360</v>
      </c>
      <c r="C60" s="278" t="s">
        <v>206</v>
      </c>
      <c r="D60" s="278" t="s">
        <v>206</v>
      </c>
      <c r="E60" s="278" t="s">
        <v>206</v>
      </c>
      <c r="F60" s="278">
        <f t="shared" si="4"/>
        <v>0</v>
      </c>
      <c r="G60" s="278" t="s">
        <v>206</v>
      </c>
      <c r="H60" s="278" t="s">
        <v>206</v>
      </c>
      <c r="I60" s="278" t="s">
        <v>206</v>
      </c>
      <c r="J60" s="278" t="s">
        <v>206</v>
      </c>
      <c r="L60" s="313"/>
      <c r="M60" s="313"/>
      <c r="N60" s="313"/>
      <c r="O60" s="313"/>
      <c r="P60" s="313"/>
      <c r="Q60" s="313"/>
      <c r="R60" s="313"/>
      <c r="S60" s="313"/>
      <c r="T60" s="301"/>
    </row>
    <row r="61" spans="1:20" ht="36" customHeight="1">
      <c r="A61" s="291" t="s">
        <v>394</v>
      </c>
      <c r="B61" s="320">
        <v>3370</v>
      </c>
      <c r="C61" s="278" t="s">
        <v>206</v>
      </c>
      <c r="D61" s="278" t="s">
        <v>206</v>
      </c>
      <c r="E61" s="278" t="s">
        <v>206</v>
      </c>
      <c r="F61" s="278">
        <f t="shared" si="4"/>
        <v>0</v>
      </c>
      <c r="G61" s="278" t="s">
        <v>206</v>
      </c>
      <c r="H61" s="278" t="s">
        <v>206</v>
      </c>
      <c r="I61" s="278" t="s">
        <v>206</v>
      </c>
      <c r="J61" s="278" t="s">
        <v>206</v>
      </c>
      <c r="L61" s="313"/>
      <c r="M61" s="313"/>
      <c r="N61" s="313"/>
      <c r="O61" s="313"/>
      <c r="P61" s="313"/>
      <c r="Q61" s="313"/>
      <c r="R61" s="313"/>
      <c r="S61" s="313"/>
      <c r="T61" s="301"/>
    </row>
    <row r="62" spans="1:20" ht="49.5" customHeight="1">
      <c r="A62" s="291" t="s">
        <v>395</v>
      </c>
      <c r="B62" s="320">
        <v>3380</v>
      </c>
      <c r="C62" s="278" t="s">
        <v>206</v>
      </c>
      <c r="D62" s="278" t="s">
        <v>206</v>
      </c>
      <c r="E62" s="278" t="s">
        <v>206</v>
      </c>
      <c r="F62" s="278">
        <f t="shared" si="4"/>
        <v>0</v>
      </c>
      <c r="G62" s="278" t="s">
        <v>206</v>
      </c>
      <c r="H62" s="278" t="s">
        <v>206</v>
      </c>
      <c r="I62" s="278" t="s">
        <v>206</v>
      </c>
      <c r="J62" s="278" t="s">
        <v>206</v>
      </c>
      <c r="L62" s="313"/>
      <c r="M62" s="313"/>
      <c r="N62" s="313"/>
      <c r="O62" s="313"/>
      <c r="P62" s="313"/>
      <c r="Q62" s="313"/>
      <c r="R62" s="313"/>
      <c r="S62" s="313"/>
      <c r="T62" s="301"/>
    </row>
    <row r="63" spans="1:20" ht="34.5" customHeight="1">
      <c r="A63" s="291" t="s">
        <v>317</v>
      </c>
      <c r="B63" s="320">
        <v>3390</v>
      </c>
      <c r="C63" s="278" t="s">
        <v>206</v>
      </c>
      <c r="D63" s="278" t="s">
        <v>206</v>
      </c>
      <c r="E63" s="278" t="s">
        <v>206</v>
      </c>
      <c r="F63" s="278">
        <f t="shared" si="4"/>
        <v>0</v>
      </c>
      <c r="G63" s="278" t="s">
        <v>206</v>
      </c>
      <c r="H63" s="278" t="s">
        <v>206</v>
      </c>
      <c r="I63" s="278" t="s">
        <v>206</v>
      </c>
      <c r="J63" s="278" t="s">
        <v>206</v>
      </c>
      <c r="L63" s="313"/>
      <c r="M63" s="313"/>
      <c r="N63" s="313"/>
      <c r="O63" s="313"/>
      <c r="P63" s="313"/>
      <c r="Q63" s="313"/>
      <c r="R63" s="313"/>
      <c r="S63" s="313"/>
      <c r="T63" s="301"/>
    </row>
    <row r="64" spans="1:20" ht="31.5" customHeight="1">
      <c r="A64" s="318" t="s">
        <v>121</v>
      </c>
      <c r="B64" s="319">
        <v>3395</v>
      </c>
      <c r="C64" s="309">
        <f>SUM(C54,C58)</f>
        <v>0</v>
      </c>
      <c r="D64" s="309">
        <f t="shared" ref="D64:J64" si="5">SUM(D54,D58)</f>
        <v>0</v>
      </c>
      <c r="E64" s="309">
        <f t="shared" si="5"/>
        <v>0</v>
      </c>
      <c r="F64" s="309">
        <f t="shared" si="4"/>
        <v>0</v>
      </c>
      <c r="G64" s="309">
        <f t="shared" si="5"/>
        <v>0</v>
      </c>
      <c r="H64" s="309">
        <f t="shared" si="5"/>
        <v>0</v>
      </c>
      <c r="I64" s="309">
        <f t="shared" si="5"/>
        <v>0</v>
      </c>
      <c r="J64" s="309">
        <f t="shared" si="5"/>
        <v>0</v>
      </c>
      <c r="L64" s="313"/>
      <c r="M64" s="313"/>
      <c r="N64" s="313"/>
      <c r="O64" s="313"/>
      <c r="P64" s="313"/>
      <c r="Q64" s="313"/>
      <c r="R64" s="313"/>
      <c r="S64" s="313"/>
      <c r="T64" s="301"/>
    </row>
    <row r="65" spans="1:20" ht="30" customHeight="1">
      <c r="A65" s="318" t="s">
        <v>28</v>
      </c>
      <c r="B65" s="319">
        <v>3400</v>
      </c>
      <c r="C65" s="309">
        <f>SUM(C34,C52,C64)</f>
        <v>3.4000000000005457</v>
      </c>
      <c r="D65" s="309">
        <f>SUM(D34,D52,D64)</f>
        <v>0</v>
      </c>
      <c r="E65" s="309">
        <f>SUM(E34,E52,E64)</f>
        <v>-38.800000000001091</v>
      </c>
      <c r="F65" s="309">
        <f t="shared" si="4"/>
        <v>0</v>
      </c>
      <c r="G65" s="309">
        <f>SUM(G34,G52,G64)</f>
        <v>0</v>
      </c>
      <c r="H65" s="309">
        <f>SUM(H34,H52,H64)</f>
        <v>0</v>
      </c>
      <c r="I65" s="309">
        <f>SUM(I34,I52,I64)</f>
        <v>0</v>
      </c>
      <c r="J65" s="309">
        <f>SUM(J34,J52,J64)</f>
        <v>0</v>
      </c>
      <c r="L65" s="313"/>
      <c r="M65" s="313"/>
      <c r="N65" s="313"/>
      <c r="O65" s="313"/>
      <c r="P65" s="313"/>
      <c r="Q65" s="313"/>
      <c r="R65" s="313"/>
      <c r="S65" s="313"/>
      <c r="T65" s="301"/>
    </row>
    <row r="66" spans="1:20" ht="37.5" customHeight="1">
      <c r="A66" s="291" t="s">
        <v>396</v>
      </c>
      <c r="B66" s="320">
        <v>3405</v>
      </c>
      <c r="C66" s="278">
        <v>57.5</v>
      </c>
      <c r="D66" s="278">
        <v>57.5</v>
      </c>
      <c r="E66" s="278">
        <v>60.9</v>
      </c>
      <c r="F66" s="278">
        <f>E68</f>
        <v>22.099999999998907</v>
      </c>
      <c r="G66" s="278">
        <f>E68</f>
        <v>22.099999999998907</v>
      </c>
      <c r="H66" s="278">
        <f>G68</f>
        <v>22.099999999998907</v>
      </c>
      <c r="I66" s="278">
        <f>H68</f>
        <v>22.099999999998907</v>
      </c>
      <c r="J66" s="278">
        <f>I68</f>
        <v>22.099999999998907</v>
      </c>
      <c r="L66" s="313"/>
      <c r="M66" s="313"/>
      <c r="N66" s="313"/>
      <c r="O66" s="313"/>
      <c r="P66" s="313"/>
      <c r="Q66" s="313"/>
      <c r="R66" s="313"/>
      <c r="S66" s="313"/>
      <c r="T66" s="301"/>
    </row>
    <row r="67" spans="1:20" ht="34.5" customHeight="1">
      <c r="A67" s="291" t="s">
        <v>123</v>
      </c>
      <c r="B67" s="320">
        <v>3410</v>
      </c>
      <c r="C67" s="278"/>
      <c r="D67" s="278"/>
      <c r="E67" s="278"/>
      <c r="F67" s="278">
        <f>SUM(G67:J67)</f>
        <v>0</v>
      </c>
      <c r="G67" s="278"/>
      <c r="H67" s="278"/>
      <c r="I67" s="278"/>
      <c r="J67" s="278"/>
      <c r="L67" s="313"/>
      <c r="M67" s="313"/>
      <c r="N67" s="313"/>
      <c r="O67" s="313"/>
      <c r="P67" s="313"/>
      <c r="Q67" s="313"/>
      <c r="R67" s="313"/>
      <c r="S67" s="313"/>
      <c r="T67" s="301"/>
    </row>
    <row r="68" spans="1:20" ht="36" customHeight="1">
      <c r="A68" s="291" t="s">
        <v>397</v>
      </c>
      <c r="B68" s="320">
        <v>3415</v>
      </c>
      <c r="C68" s="278">
        <f t="shared" ref="C68:J68" si="6">SUM(C66,C65,C67)</f>
        <v>60.900000000000546</v>
      </c>
      <c r="D68" s="278">
        <f t="shared" si="6"/>
        <v>57.5</v>
      </c>
      <c r="E68" s="278">
        <f t="shared" si="6"/>
        <v>22.099999999998907</v>
      </c>
      <c r="F68" s="278">
        <f>SUM(F66,F65,F67)</f>
        <v>22.099999999998907</v>
      </c>
      <c r="G68" s="278">
        <f t="shared" si="6"/>
        <v>22.099999999998907</v>
      </c>
      <c r="H68" s="278">
        <f t="shared" si="6"/>
        <v>22.099999999998907</v>
      </c>
      <c r="I68" s="278">
        <f t="shared" si="6"/>
        <v>22.099999999998907</v>
      </c>
      <c r="J68" s="278">
        <f t="shared" si="6"/>
        <v>22.099999999998907</v>
      </c>
      <c r="L68" s="313"/>
      <c r="M68" s="313"/>
      <c r="N68" s="313"/>
      <c r="O68" s="313"/>
      <c r="P68" s="313"/>
      <c r="Q68" s="313"/>
      <c r="R68" s="313"/>
      <c r="S68" s="313"/>
      <c r="T68" s="301"/>
    </row>
    <row r="69" spans="1:20" s="86" customFormat="1" ht="20.100000000000001" customHeight="1">
      <c r="A69" s="69"/>
      <c r="B69" s="325"/>
      <c r="C69" s="326"/>
      <c r="D69" s="327"/>
      <c r="E69" s="327"/>
      <c r="F69" s="328"/>
      <c r="G69" s="327"/>
      <c r="H69" s="327"/>
      <c r="I69" s="327"/>
      <c r="J69" s="327"/>
    </row>
    <row r="70" spans="1:20" s="47" customFormat="1" ht="34.5" customHeight="1">
      <c r="A70" s="329" t="s">
        <v>365</v>
      </c>
      <c r="B70" s="330"/>
      <c r="C70" s="454" t="s">
        <v>87</v>
      </c>
      <c r="D70" s="455"/>
      <c r="E70" s="455"/>
      <c r="F70" s="455"/>
      <c r="G70" s="331"/>
      <c r="H70" s="476" t="s">
        <v>486</v>
      </c>
      <c r="I70" s="476"/>
      <c r="J70" s="476"/>
    </row>
    <row r="71" spans="1:20" ht="36" customHeight="1">
      <c r="A71" s="49" t="s">
        <v>375</v>
      </c>
      <c r="B71" s="47"/>
      <c r="C71" s="448" t="s">
        <v>69</v>
      </c>
      <c r="D71" s="448"/>
      <c r="E71" s="448"/>
      <c r="F71" s="448"/>
      <c r="G71" s="332"/>
      <c r="H71" s="449" t="s">
        <v>84</v>
      </c>
      <c r="I71" s="449"/>
      <c r="J71" s="449"/>
    </row>
    <row r="72" spans="1:20">
      <c r="C72" s="56"/>
    </row>
    <row r="73" spans="1:20">
      <c r="C73" s="56"/>
    </row>
    <row r="74" spans="1:20">
      <c r="C74" s="56"/>
    </row>
    <row r="75" spans="1:20">
      <c r="B75" s="69">
        <v>0</v>
      </c>
      <c r="C75" s="333">
        <v>846.16199999999992</v>
      </c>
      <c r="D75" s="334">
        <v>900.30599999999993</v>
      </c>
      <c r="E75" s="334">
        <v>900.30599999999993</v>
      </c>
      <c r="F75" s="334">
        <v>1183.6619999999998</v>
      </c>
      <c r="G75" s="334">
        <v>295.90199999999999</v>
      </c>
      <c r="H75" s="334">
        <v>295.92</v>
      </c>
      <c r="I75" s="334">
        <v>295.92</v>
      </c>
      <c r="J75" s="334">
        <v>295.92</v>
      </c>
    </row>
    <row r="76" spans="1:20">
      <c r="B76" s="69" t="s">
        <v>489</v>
      </c>
      <c r="C76" s="333">
        <v>70.513499999999993</v>
      </c>
      <c r="D76" s="334">
        <v>75.025499999999994</v>
      </c>
      <c r="E76" s="334">
        <v>75.025499999999994</v>
      </c>
      <c r="F76" s="334">
        <v>98.638499999999993</v>
      </c>
      <c r="G76" s="334">
        <v>24.6585</v>
      </c>
      <c r="H76" s="334">
        <v>24.66</v>
      </c>
      <c r="I76" s="334">
        <v>24.66</v>
      </c>
      <c r="J76" s="334">
        <v>24.66</v>
      </c>
    </row>
    <row r="77" spans="1:20">
      <c r="B77" s="69" t="s">
        <v>490</v>
      </c>
      <c r="C77" s="333">
        <v>3784.2244999999998</v>
      </c>
      <c r="D77" s="334">
        <v>4026.3685</v>
      </c>
      <c r="E77" s="334">
        <v>4026.3685</v>
      </c>
      <c r="F77" s="334">
        <v>5293.5994999999994</v>
      </c>
      <c r="G77" s="334">
        <v>1323.3395</v>
      </c>
      <c r="H77" s="334">
        <v>1323.4199999999998</v>
      </c>
      <c r="I77" s="334">
        <v>1323.4199999999998</v>
      </c>
      <c r="J77" s="334">
        <v>1323.4199999999998</v>
      </c>
    </row>
    <row r="78" spans="1:20">
      <c r="B78" s="69" t="s">
        <v>491</v>
      </c>
      <c r="C78" s="333">
        <v>1041.4000000000001</v>
      </c>
      <c r="D78" s="334">
        <v>1100.4000000000001</v>
      </c>
      <c r="E78" s="334">
        <v>1100.4000000000001</v>
      </c>
      <c r="F78" s="334">
        <v>1446.6999999999998</v>
      </c>
      <c r="G78" s="334">
        <v>361.7</v>
      </c>
      <c r="H78" s="334">
        <v>361.7</v>
      </c>
      <c r="I78" s="334">
        <v>361.7</v>
      </c>
      <c r="J78" s="334">
        <v>361.6</v>
      </c>
    </row>
    <row r="79" spans="1:20">
      <c r="C79" s="56"/>
    </row>
    <row r="80" spans="1:20">
      <c r="C80" s="335">
        <f>C75+C24</f>
        <v>-51.238000000000056</v>
      </c>
      <c r="D80" s="335">
        <f t="shared" ref="D80:J80" si="7">D75+D24</f>
        <v>-245.69400000000007</v>
      </c>
      <c r="E80" s="335">
        <f t="shared" si="7"/>
        <v>-208.19400000000007</v>
      </c>
      <c r="F80" s="335">
        <f t="shared" si="7"/>
        <v>-844.73800000000028</v>
      </c>
      <c r="G80" s="335">
        <f t="shared" si="7"/>
        <v>-211.19800000000004</v>
      </c>
      <c r="H80" s="335">
        <f t="shared" si="7"/>
        <v>-211.18</v>
      </c>
      <c r="I80" s="335">
        <f t="shared" si="7"/>
        <v>-211.18</v>
      </c>
      <c r="J80" s="335">
        <f t="shared" si="7"/>
        <v>-211.18</v>
      </c>
    </row>
    <row r="81" spans="3:10">
      <c r="C81" s="335">
        <f>C76+C29</f>
        <v>-4.2865000000000038</v>
      </c>
      <c r="D81" s="335">
        <f t="shared" ref="D81:J81" si="8">D76+D29</f>
        <v>-20.474500000000006</v>
      </c>
      <c r="E81" s="335">
        <f t="shared" si="8"/>
        <v>-17.374500000000012</v>
      </c>
      <c r="F81" s="335">
        <f t="shared" si="8"/>
        <v>-70.561499999999995</v>
      </c>
      <c r="G81" s="335">
        <f t="shared" si="8"/>
        <v>-17.641499999999997</v>
      </c>
      <c r="H81" s="335">
        <f t="shared" si="8"/>
        <v>-17.639999999999997</v>
      </c>
      <c r="I81" s="335">
        <f t="shared" si="8"/>
        <v>-17.639999999999997</v>
      </c>
      <c r="J81" s="335">
        <f t="shared" si="8"/>
        <v>-17.639999999999997</v>
      </c>
    </row>
    <row r="82" spans="3:10">
      <c r="C82" s="335">
        <f>C77+C20</f>
        <v>-229.07549999999992</v>
      </c>
      <c r="D82" s="335">
        <f t="shared" ref="D82:J82" si="9">D77+D20</f>
        <v>-1099.2315000000003</v>
      </c>
      <c r="E82" s="335">
        <f t="shared" si="9"/>
        <v>-931.03150000000051</v>
      </c>
      <c r="F82" s="336">
        <f t="shared" si="9"/>
        <v>-3776.8005000000003</v>
      </c>
      <c r="G82" s="335">
        <f t="shared" si="9"/>
        <v>-944.26049999999987</v>
      </c>
      <c r="H82" s="335">
        <f t="shared" si="9"/>
        <v>-944.18000000000006</v>
      </c>
      <c r="I82" s="335">
        <f t="shared" si="9"/>
        <v>-944.18000000000006</v>
      </c>
      <c r="J82" s="335">
        <f t="shared" si="9"/>
        <v>-944.18000000000006</v>
      </c>
    </row>
    <row r="83" spans="3:10">
      <c r="C83" s="335">
        <f>C78+C30</f>
        <v>-58.399999999999864</v>
      </c>
      <c r="D83" s="335">
        <f t="shared" ref="D83:J83" si="10">D78+D30</f>
        <v>-300.40000000000009</v>
      </c>
      <c r="E83" s="335">
        <f t="shared" si="10"/>
        <v>-249.69999999999982</v>
      </c>
      <c r="F83" s="335">
        <f t="shared" si="10"/>
        <v>-1032.2000000000003</v>
      </c>
      <c r="G83" s="335">
        <f t="shared" si="10"/>
        <v>-258.00000000000006</v>
      </c>
      <c r="H83" s="335">
        <f t="shared" si="10"/>
        <v>-258.10000000000008</v>
      </c>
      <c r="I83" s="335">
        <f t="shared" si="10"/>
        <v>-258.00000000000006</v>
      </c>
      <c r="J83" s="335">
        <f t="shared" si="10"/>
        <v>-258.10000000000002</v>
      </c>
    </row>
    <row r="84" spans="3:10">
      <c r="C84" s="56"/>
    </row>
    <row r="85" spans="3:10">
      <c r="C85" s="56"/>
    </row>
    <row r="86" spans="3:10">
      <c r="C86" s="56"/>
    </row>
    <row r="87" spans="3:10">
      <c r="C87" s="56"/>
    </row>
    <row r="88" spans="3:10">
      <c r="C88" s="56"/>
    </row>
    <row r="89" spans="3:10">
      <c r="C89" s="56"/>
    </row>
    <row r="90" spans="3:10">
      <c r="C90" s="56"/>
    </row>
    <row r="91" spans="3:10">
      <c r="C91" s="56"/>
    </row>
    <row r="92" spans="3:10">
      <c r="C92" s="56"/>
    </row>
    <row r="93" spans="3:10">
      <c r="C93" s="56"/>
    </row>
    <row r="94" spans="3:10">
      <c r="C94" s="56"/>
    </row>
    <row r="95" spans="3:10">
      <c r="C95" s="56"/>
    </row>
    <row r="96" spans="3:10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</sheetData>
  <mergeCells count="12">
    <mergeCell ref="C71:F71"/>
    <mergeCell ref="H71:J71"/>
    <mergeCell ref="C70:F70"/>
    <mergeCell ref="H70:J70"/>
    <mergeCell ref="A2:J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3622047244094491" right="0.15748031496062992" top="0.19685039370078741" bottom="0.19685039370078741" header="0.31496062992125984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J283"/>
  <sheetViews>
    <sheetView view="pageBreakPreview" zoomScale="70" zoomScaleNormal="100" zoomScaleSheetLayoutView="70" workbookViewId="0">
      <selection activeCell="M29" sqref="M29"/>
    </sheetView>
  </sheetViews>
  <sheetFormatPr defaultRowHeight="18.75"/>
  <cols>
    <col min="1" max="1" width="79.28515625" style="3" customWidth="1"/>
    <col min="2" max="2" width="12" style="41" customWidth="1"/>
    <col min="3" max="3" width="16.140625" style="41" customWidth="1"/>
    <col min="4" max="4" width="16.7109375" style="41" customWidth="1"/>
    <col min="5" max="5" width="16.140625" style="41" customWidth="1"/>
    <col min="6" max="6" width="16" style="41" customWidth="1"/>
    <col min="7" max="7" width="16.28515625" style="3" customWidth="1"/>
    <col min="8" max="8" width="16.85546875" style="3" customWidth="1"/>
    <col min="9" max="9" width="16.140625" style="3" customWidth="1"/>
    <col min="10" max="10" width="16.42578125" style="3" customWidth="1"/>
    <col min="11" max="16384" width="9.140625" style="3"/>
  </cols>
  <sheetData>
    <row r="2" spans="1:10" ht="22.5">
      <c r="A2" s="477" t="s">
        <v>440</v>
      </c>
      <c r="B2" s="477"/>
      <c r="C2" s="477"/>
      <c r="D2" s="477"/>
      <c r="E2" s="477"/>
      <c r="F2" s="477"/>
      <c r="G2" s="477"/>
      <c r="H2" s="477"/>
    </row>
    <row r="3" spans="1:10">
      <c r="A3" s="131"/>
      <c r="B3" s="133"/>
      <c r="C3" s="131"/>
      <c r="D3" s="131"/>
      <c r="E3" s="131"/>
      <c r="F3" s="133"/>
      <c r="G3" s="131"/>
      <c r="H3" s="131"/>
      <c r="J3" s="3" t="s">
        <v>412</v>
      </c>
    </row>
    <row r="4" spans="1:10" ht="41.25" customHeight="1">
      <c r="A4" s="478" t="s">
        <v>170</v>
      </c>
      <c r="B4" s="480" t="s">
        <v>17</v>
      </c>
      <c r="C4" s="480" t="s">
        <v>523</v>
      </c>
      <c r="D4" s="480" t="s">
        <v>516</v>
      </c>
      <c r="E4" s="480" t="s">
        <v>517</v>
      </c>
      <c r="F4" s="482" t="s">
        <v>518</v>
      </c>
      <c r="G4" s="484" t="s">
        <v>339</v>
      </c>
      <c r="H4" s="485"/>
      <c r="I4" s="485"/>
      <c r="J4" s="486"/>
    </row>
    <row r="5" spans="1:10" ht="68.25" customHeight="1">
      <c r="A5" s="479"/>
      <c r="B5" s="481"/>
      <c r="C5" s="481"/>
      <c r="D5" s="481"/>
      <c r="E5" s="481"/>
      <c r="F5" s="483"/>
      <c r="G5" s="68" t="s">
        <v>133</v>
      </c>
      <c r="H5" s="68" t="s">
        <v>134</v>
      </c>
      <c r="I5" s="68" t="s">
        <v>135</v>
      </c>
      <c r="J5" s="68" t="s">
        <v>63</v>
      </c>
    </row>
    <row r="6" spans="1:10" ht="23.25" customHeight="1">
      <c r="A6" s="59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57">
        <v>9</v>
      </c>
      <c r="J6" s="57">
        <v>10</v>
      </c>
    </row>
    <row r="7" spans="1:10" ht="50.25" customHeight="1">
      <c r="A7" s="70" t="s">
        <v>117</v>
      </c>
      <c r="B7" s="67"/>
      <c r="C7" s="64"/>
      <c r="D7" s="64"/>
      <c r="E7" s="64"/>
      <c r="F7" s="64"/>
      <c r="G7" s="64"/>
      <c r="H7" s="64"/>
      <c r="I7" s="162"/>
      <c r="J7" s="162"/>
    </row>
    <row r="8" spans="1:10" ht="42" hidden="1" customHeight="1">
      <c r="A8" s="163" t="s">
        <v>417</v>
      </c>
      <c r="B8" s="164"/>
      <c r="C8" s="165"/>
      <c r="D8" s="165"/>
      <c r="E8" s="165"/>
      <c r="F8" s="165"/>
      <c r="G8" s="165"/>
      <c r="H8" s="165"/>
      <c r="I8" s="166"/>
      <c r="J8" s="166"/>
    </row>
    <row r="9" spans="1:10" ht="24.75" hidden="1" customHeight="1">
      <c r="A9" s="163"/>
      <c r="B9" s="164"/>
      <c r="C9" s="165"/>
      <c r="D9" s="165"/>
      <c r="E9" s="165"/>
      <c r="F9" s="165"/>
      <c r="G9" s="165"/>
      <c r="H9" s="165"/>
      <c r="I9" s="166"/>
      <c r="J9" s="166"/>
    </row>
    <row r="10" spans="1:10" ht="27.75" hidden="1" customHeight="1">
      <c r="A10" s="167" t="s">
        <v>422</v>
      </c>
      <c r="B10" s="67">
        <v>3030</v>
      </c>
      <c r="C10" s="64"/>
      <c r="D10" s="64"/>
      <c r="E10" s="64"/>
      <c r="F10" s="64"/>
      <c r="G10" s="64"/>
      <c r="H10" s="64"/>
      <c r="I10" s="162"/>
      <c r="J10" s="162"/>
    </row>
    <row r="11" spans="1:10" ht="24.75" hidden="1" customHeight="1">
      <c r="A11" s="167"/>
      <c r="B11" s="67"/>
      <c r="C11" s="64"/>
      <c r="D11" s="64"/>
      <c r="E11" s="64"/>
      <c r="F11" s="64"/>
      <c r="G11" s="64"/>
      <c r="H11" s="64"/>
      <c r="I11" s="162"/>
      <c r="J11" s="162"/>
    </row>
    <row r="12" spans="1:10" ht="27.75" hidden="1" customHeight="1">
      <c r="A12" s="167" t="s">
        <v>423</v>
      </c>
      <c r="B12" s="67">
        <v>3080</v>
      </c>
      <c r="C12" s="64"/>
      <c r="D12" s="64"/>
      <c r="E12" s="64"/>
      <c r="F12" s="64"/>
      <c r="G12" s="64"/>
      <c r="H12" s="64"/>
      <c r="I12" s="162"/>
      <c r="J12" s="162"/>
    </row>
    <row r="13" spans="1:10" ht="24.75" hidden="1" customHeight="1">
      <c r="A13" s="167"/>
      <c r="B13" s="67"/>
      <c r="C13" s="64"/>
      <c r="D13" s="64"/>
      <c r="E13" s="64"/>
      <c r="F13" s="64"/>
      <c r="G13" s="64"/>
      <c r="H13" s="64"/>
      <c r="I13" s="162"/>
      <c r="J13" s="162"/>
    </row>
    <row r="14" spans="1:10" s="43" customFormat="1" ht="38.25" hidden="1" customHeight="1">
      <c r="A14" s="163" t="s">
        <v>261</v>
      </c>
      <c r="B14" s="168"/>
      <c r="C14" s="169"/>
      <c r="D14" s="169"/>
      <c r="E14" s="169"/>
      <c r="F14" s="169"/>
      <c r="G14" s="169"/>
      <c r="H14" s="169"/>
      <c r="I14" s="170"/>
      <c r="J14" s="170"/>
    </row>
    <row r="15" spans="1:10" s="43" customFormat="1" ht="27" hidden="1" customHeight="1">
      <c r="A15" s="171" t="s">
        <v>424</v>
      </c>
      <c r="B15" s="62">
        <v>3140</v>
      </c>
      <c r="C15" s="64"/>
      <c r="D15" s="64"/>
      <c r="E15" s="64"/>
      <c r="F15" s="64"/>
      <c r="G15" s="64"/>
      <c r="H15" s="64"/>
      <c r="I15" s="162"/>
      <c r="J15" s="162"/>
    </row>
    <row r="16" spans="1:10" ht="24.75" hidden="1" customHeight="1">
      <c r="A16" s="167"/>
      <c r="B16" s="67"/>
      <c r="C16" s="64"/>
      <c r="D16" s="64"/>
      <c r="E16" s="64"/>
      <c r="F16" s="64"/>
      <c r="G16" s="64"/>
      <c r="H16" s="64"/>
      <c r="I16" s="162"/>
      <c r="J16" s="162"/>
    </row>
    <row r="17" spans="1:10" s="43" customFormat="1" ht="27" hidden="1" customHeight="1">
      <c r="A17" s="171" t="s">
        <v>253</v>
      </c>
      <c r="B17" s="62">
        <v>3160</v>
      </c>
      <c r="C17" s="64"/>
      <c r="D17" s="64"/>
      <c r="E17" s="64"/>
      <c r="F17" s="64"/>
      <c r="G17" s="64"/>
      <c r="H17" s="64"/>
      <c r="I17" s="162"/>
      <c r="J17" s="162"/>
    </row>
    <row r="18" spans="1:10" ht="24.75" hidden="1" customHeight="1">
      <c r="A18" s="167"/>
      <c r="B18" s="67"/>
      <c r="C18" s="64"/>
      <c r="D18" s="64"/>
      <c r="E18" s="64"/>
      <c r="F18" s="64"/>
      <c r="G18" s="64"/>
      <c r="H18" s="64"/>
      <c r="I18" s="162"/>
      <c r="J18" s="162"/>
    </row>
    <row r="19" spans="1:10" s="43" customFormat="1" ht="40.5" customHeight="1">
      <c r="A19" s="172" t="s">
        <v>118</v>
      </c>
      <c r="B19" s="173"/>
      <c r="C19" s="60"/>
      <c r="D19" s="60"/>
      <c r="E19" s="60"/>
      <c r="F19" s="64"/>
      <c r="G19" s="60"/>
      <c r="H19" s="60"/>
      <c r="I19" s="60"/>
      <c r="J19" s="60"/>
    </row>
    <row r="20" spans="1:10" s="43" customFormat="1" ht="31.5" hidden="1" customHeight="1">
      <c r="A20" s="171" t="s">
        <v>423</v>
      </c>
      <c r="B20" s="62">
        <v>3240</v>
      </c>
      <c r="C20" s="64"/>
      <c r="D20" s="64"/>
      <c r="E20" s="64"/>
      <c r="F20" s="64"/>
      <c r="G20" s="64"/>
      <c r="H20" s="64"/>
      <c r="I20" s="64"/>
      <c r="J20" s="64"/>
    </row>
    <row r="21" spans="1:10" s="43" customFormat="1" ht="24.75" hidden="1" customHeight="1">
      <c r="A21" s="171"/>
      <c r="B21" s="62"/>
      <c r="C21" s="64"/>
      <c r="D21" s="64"/>
      <c r="E21" s="64"/>
      <c r="F21" s="64"/>
      <c r="G21" s="64"/>
      <c r="H21" s="64"/>
      <c r="I21" s="64"/>
      <c r="J21" s="64"/>
    </row>
    <row r="22" spans="1:10" s="43" customFormat="1" ht="39.75" customHeight="1">
      <c r="A22" s="174" t="s">
        <v>271</v>
      </c>
      <c r="B22" s="168"/>
      <c r="C22" s="169"/>
      <c r="D22" s="169"/>
      <c r="E22" s="169"/>
      <c r="F22" s="298"/>
      <c r="G22" s="169"/>
      <c r="H22" s="298"/>
      <c r="I22" s="298"/>
      <c r="J22" s="170"/>
    </row>
    <row r="23" spans="1:10" s="43" customFormat="1" ht="47.25" customHeight="1">
      <c r="A23" s="92" t="s">
        <v>389</v>
      </c>
      <c r="B23" s="62"/>
      <c r="C23" s="298">
        <f>C26</f>
        <v>0</v>
      </c>
      <c r="D23" s="298">
        <f t="shared" ref="D23:J23" si="0">D26</f>
        <v>1942.8</v>
      </c>
      <c r="E23" s="298">
        <f t="shared" si="0"/>
        <v>0</v>
      </c>
      <c r="F23" s="350">
        <f t="shared" ref="F23:F58" si="1">SUM(G23:J23)</f>
        <v>1942.8</v>
      </c>
      <c r="G23" s="298">
        <f t="shared" si="0"/>
        <v>0</v>
      </c>
      <c r="H23" s="298">
        <f t="shared" si="0"/>
        <v>0</v>
      </c>
      <c r="I23" s="298">
        <f t="shared" si="0"/>
        <v>0</v>
      </c>
      <c r="J23" s="298">
        <f t="shared" si="0"/>
        <v>1942.8</v>
      </c>
    </row>
    <row r="24" spans="1:10" s="43" customFormat="1" ht="33.75" hidden="1" customHeight="1">
      <c r="A24" s="92" t="s">
        <v>425</v>
      </c>
      <c r="B24" s="62">
        <v>3271</v>
      </c>
      <c r="C24" s="298"/>
      <c r="D24" s="298"/>
      <c r="E24" s="298"/>
      <c r="F24" s="298">
        <f t="shared" si="1"/>
        <v>0</v>
      </c>
      <c r="G24" s="298"/>
      <c r="H24" s="298"/>
      <c r="I24" s="350"/>
      <c r="J24" s="350"/>
    </row>
    <row r="25" spans="1:10" s="43" customFormat="1" ht="28.5" hidden="1" customHeight="1">
      <c r="A25" s="92"/>
      <c r="B25" s="62"/>
      <c r="C25" s="298"/>
      <c r="D25" s="298"/>
      <c r="E25" s="298"/>
      <c r="F25" s="298">
        <f t="shared" si="1"/>
        <v>0</v>
      </c>
      <c r="G25" s="298"/>
      <c r="H25" s="298"/>
      <c r="I25" s="350"/>
      <c r="J25" s="350"/>
    </row>
    <row r="26" spans="1:10" s="43" customFormat="1" ht="45" customHeight="1">
      <c r="A26" s="61" t="s">
        <v>443</v>
      </c>
      <c r="B26" s="62">
        <v>3272</v>
      </c>
      <c r="C26" s="298">
        <f>SUM(C27:C32)</f>
        <v>0</v>
      </c>
      <c r="D26" s="298">
        <f>SUM(D27:D32)</f>
        <v>1942.8</v>
      </c>
      <c r="E26" s="298">
        <f>SUM(E27:E32)</f>
        <v>0</v>
      </c>
      <c r="F26" s="298">
        <f t="shared" si="1"/>
        <v>1942.8</v>
      </c>
      <c r="G26" s="298">
        <f>SUM(G27:G32)</f>
        <v>0</v>
      </c>
      <c r="H26" s="298">
        <f>SUM(H27:H32)</f>
        <v>0</v>
      </c>
      <c r="I26" s="298">
        <f>SUM(I27:I32)</f>
        <v>0</v>
      </c>
      <c r="J26" s="298">
        <f>SUM(J27:J32)</f>
        <v>1942.8</v>
      </c>
    </row>
    <row r="27" spans="1:10" s="43" customFormat="1" ht="47.25" customHeight="1">
      <c r="A27" s="374" t="s">
        <v>544</v>
      </c>
      <c r="B27" s="373"/>
      <c r="C27" s="304"/>
      <c r="D27" s="278"/>
      <c r="E27" s="298"/>
      <c r="F27" s="278">
        <f t="shared" si="1"/>
        <v>1600</v>
      </c>
      <c r="G27" s="278"/>
      <c r="H27" s="278"/>
      <c r="I27" s="278"/>
      <c r="J27" s="278">
        <v>1600</v>
      </c>
    </row>
    <row r="28" spans="1:10" s="43" customFormat="1" ht="20.25">
      <c r="A28" s="293" t="s">
        <v>504</v>
      </c>
      <c r="B28" s="62"/>
      <c r="C28" s="304"/>
      <c r="D28" s="278"/>
      <c r="E28" s="298"/>
      <c r="F28" s="278">
        <f t="shared" si="1"/>
        <v>0</v>
      </c>
      <c r="G28" s="278"/>
      <c r="H28" s="278"/>
      <c r="I28" s="278"/>
      <c r="J28" s="278"/>
    </row>
    <row r="29" spans="1:10" s="43" customFormat="1" ht="20.25">
      <c r="A29" s="293" t="s">
        <v>504</v>
      </c>
      <c r="B29" s="62"/>
      <c r="C29" s="304"/>
      <c r="D29" s="278"/>
      <c r="E29" s="273"/>
      <c r="F29" s="278">
        <f t="shared" si="1"/>
        <v>0</v>
      </c>
      <c r="G29" s="278"/>
      <c r="H29" s="278"/>
      <c r="I29" s="278"/>
      <c r="J29" s="278"/>
    </row>
    <row r="30" spans="1:10" s="43" customFormat="1" ht="20.25">
      <c r="A30" s="293" t="s">
        <v>505</v>
      </c>
      <c r="B30" s="62"/>
      <c r="C30" s="155"/>
      <c r="D30" s="278">
        <v>1600</v>
      </c>
      <c r="E30" s="298"/>
      <c r="F30" s="278">
        <f t="shared" si="1"/>
        <v>0</v>
      </c>
      <c r="G30" s="278"/>
      <c r="H30" s="278"/>
      <c r="I30" s="278"/>
      <c r="J30" s="278"/>
    </row>
    <row r="31" spans="1:10" s="43" customFormat="1" ht="20.25">
      <c r="A31" s="293" t="s">
        <v>537</v>
      </c>
      <c r="B31" s="62"/>
      <c r="C31" s="285"/>
      <c r="D31" s="278">
        <v>114</v>
      </c>
      <c r="E31" s="298"/>
      <c r="F31" s="278">
        <f t="shared" si="1"/>
        <v>114</v>
      </c>
      <c r="G31" s="278"/>
      <c r="H31" s="278"/>
      <c r="I31" s="278"/>
      <c r="J31" s="278">
        <v>114</v>
      </c>
    </row>
    <row r="32" spans="1:10" s="43" customFormat="1" ht="20.25">
      <c r="A32" s="293" t="s">
        <v>538</v>
      </c>
      <c r="B32" s="62"/>
      <c r="C32" s="285"/>
      <c r="D32" s="278">
        <v>228.8</v>
      </c>
      <c r="E32" s="298"/>
      <c r="F32" s="278">
        <f t="shared" si="1"/>
        <v>228.8</v>
      </c>
      <c r="G32" s="278"/>
      <c r="H32" s="278"/>
      <c r="I32" s="278"/>
      <c r="J32" s="278">
        <v>228.8</v>
      </c>
    </row>
    <row r="33" spans="1:10" s="43" customFormat="1" ht="20.25" hidden="1">
      <c r="A33" s="282" t="s">
        <v>468</v>
      </c>
      <c r="B33" s="62"/>
      <c r="C33" s="285"/>
      <c r="D33" s="169"/>
      <c r="E33" s="285"/>
      <c r="F33" s="169">
        <f t="shared" si="1"/>
        <v>0</v>
      </c>
      <c r="G33" s="169"/>
      <c r="H33" s="169"/>
      <c r="I33" s="170"/>
      <c r="J33" s="170"/>
    </row>
    <row r="34" spans="1:10" s="43" customFormat="1" ht="20.25" hidden="1">
      <c r="A34" s="281" t="s">
        <v>469</v>
      </c>
      <c r="B34" s="62"/>
      <c r="C34" s="286"/>
      <c r="D34" s="169"/>
      <c r="E34" s="286"/>
      <c r="F34" s="169">
        <f t="shared" si="1"/>
        <v>0</v>
      </c>
      <c r="G34" s="169"/>
      <c r="H34" s="169"/>
      <c r="I34" s="170"/>
      <c r="J34" s="170"/>
    </row>
    <row r="35" spans="1:10" s="43" customFormat="1" ht="20.25" hidden="1">
      <c r="A35" s="281" t="s">
        <v>470</v>
      </c>
      <c r="B35" s="62"/>
      <c r="C35" s="285"/>
      <c r="D35" s="169"/>
      <c r="E35" s="285"/>
      <c r="F35" s="169">
        <f t="shared" si="1"/>
        <v>0</v>
      </c>
      <c r="G35" s="169"/>
      <c r="H35" s="169"/>
      <c r="I35" s="170"/>
      <c r="J35" s="170"/>
    </row>
    <row r="36" spans="1:10" s="43" customFormat="1" ht="20.25" hidden="1">
      <c r="A36" s="283" t="s">
        <v>471</v>
      </c>
      <c r="B36" s="62"/>
      <c r="C36" s="285"/>
      <c r="D36" s="169"/>
      <c r="E36" s="285"/>
      <c r="F36" s="169">
        <f t="shared" si="1"/>
        <v>0</v>
      </c>
      <c r="G36" s="169"/>
      <c r="H36" s="169"/>
      <c r="I36" s="170"/>
      <c r="J36" s="170"/>
    </row>
    <row r="37" spans="1:10" s="43" customFormat="1" ht="20.25" hidden="1">
      <c r="A37" s="283" t="s">
        <v>472</v>
      </c>
      <c r="B37" s="62"/>
      <c r="C37" s="285"/>
      <c r="D37" s="169"/>
      <c r="E37" s="285"/>
      <c r="F37" s="169">
        <f t="shared" si="1"/>
        <v>0</v>
      </c>
      <c r="G37" s="169"/>
      <c r="H37" s="169"/>
      <c r="I37" s="170"/>
      <c r="J37" s="170"/>
    </row>
    <row r="38" spans="1:10" s="43" customFormat="1" ht="20.25" hidden="1">
      <c r="A38" s="283" t="s">
        <v>473</v>
      </c>
      <c r="B38" s="62"/>
      <c r="C38" s="285"/>
      <c r="D38" s="169"/>
      <c r="E38" s="285"/>
      <c r="F38" s="169">
        <f t="shared" si="1"/>
        <v>0</v>
      </c>
      <c r="G38" s="169"/>
      <c r="H38" s="169"/>
      <c r="I38" s="170"/>
      <c r="J38" s="170"/>
    </row>
    <row r="39" spans="1:10" s="43" customFormat="1" ht="20.25" hidden="1">
      <c r="A39" s="283" t="s">
        <v>465</v>
      </c>
      <c r="B39" s="62"/>
      <c r="C39" s="285"/>
      <c r="D39" s="169"/>
      <c r="E39" s="285"/>
      <c r="F39" s="169">
        <f t="shared" si="1"/>
        <v>0</v>
      </c>
      <c r="G39" s="169"/>
      <c r="H39" s="169"/>
      <c r="I39" s="170"/>
      <c r="J39" s="170"/>
    </row>
    <row r="40" spans="1:10" s="43" customFormat="1" ht="27.75" hidden="1" customHeight="1">
      <c r="A40" s="283" t="s">
        <v>474</v>
      </c>
      <c r="B40" s="62"/>
      <c r="C40" s="285"/>
      <c r="D40" s="169"/>
      <c r="E40" s="285"/>
      <c r="F40" s="169">
        <f t="shared" si="1"/>
        <v>0</v>
      </c>
      <c r="G40" s="169"/>
      <c r="H40" s="169"/>
      <c r="I40" s="170"/>
      <c r="J40" s="170"/>
    </row>
    <row r="41" spans="1:10" s="43" customFormat="1" ht="43.5" hidden="1" customHeight="1">
      <c r="A41" s="61" t="s">
        <v>27</v>
      </c>
      <c r="B41" s="62">
        <v>3273</v>
      </c>
      <c r="C41" s="169"/>
      <c r="D41" s="169"/>
      <c r="E41" s="169"/>
      <c r="F41" s="169">
        <f t="shared" si="1"/>
        <v>0</v>
      </c>
      <c r="G41" s="169"/>
      <c r="H41" s="169"/>
      <c r="I41" s="170"/>
      <c r="J41" s="170"/>
    </row>
    <row r="42" spans="1:10" s="43" customFormat="1" ht="27.75" hidden="1" customHeight="1">
      <c r="A42" s="61"/>
      <c r="B42" s="62"/>
      <c r="C42" s="169"/>
      <c r="D42" s="169"/>
      <c r="E42" s="169"/>
      <c r="F42" s="169">
        <f t="shared" si="1"/>
        <v>0</v>
      </c>
      <c r="G42" s="169"/>
      <c r="H42" s="169"/>
      <c r="I42" s="170"/>
      <c r="J42" s="170"/>
    </row>
    <row r="43" spans="1:10" s="43" customFormat="1" ht="27.75" hidden="1" customHeight="1">
      <c r="A43" s="284" t="s">
        <v>460</v>
      </c>
      <c r="B43" s="62"/>
      <c r="C43" s="169"/>
      <c r="D43" s="155"/>
      <c r="E43" s="155"/>
      <c r="F43" s="169">
        <f t="shared" si="1"/>
        <v>0</v>
      </c>
      <c r="G43" s="155"/>
      <c r="H43" s="155"/>
      <c r="I43" s="170"/>
      <c r="J43" s="170"/>
    </row>
    <row r="44" spans="1:10" s="43" customFormat="1" ht="31.5" hidden="1" customHeight="1">
      <c r="A44" s="288" t="s">
        <v>3</v>
      </c>
      <c r="B44" s="269">
        <v>3274</v>
      </c>
      <c r="C44" s="270"/>
      <c r="D44" s="169"/>
      <c r="E44" s="169"/>
      <c r="F44" s="169">
        <f t="shared" si="1"/>
        <v>0</v>
      </c>
      <c r="G44" s="169"/>
      <c r="H44" s="169"/>
      <c r="I44" s="170"/>
      <c r="J44" s="170"/>
    </row>
    <row r="45" spans="1:10" s="43" customFormat="1" ht="31.5" hidden="1" customHeight="1">
      <c r="A45" s="281" t="s">
        <v>466</v>
      </c>
      <c r="B45" s="62"/>
      <c r="C45" s="155"/>
      <c r="D45" s="169"/>
      <c r="E45" s="169"/>
      <c r="F45" s="169">
        <f t="shared" si="1"/>
        <v>0</v>
      </c>
      <c r="G45" s="169"/>
      <c r="H45" s="169"/>
      <c r="I45" s="170"/>
      <c r="J45" s="170"/>
    </row>
    <row r="46" spans="1:10" s="43" customFormat="1" ht="45" hidden="1" customHeight="1">
      <c r="A46" s="61" t="s">
        <v>426</v>
      </c>
      <c r="B46" s="62">
        <v>3275</v>
      </c>
      <c r="C46" s="169"/>
      <c r="D46" s="169"/>
      <c r="E46" s="169"/>
      <c r="F46" s="169">
        <f t="shared" si="1"/>
        <v>0</v>
      </c>
      <c r="G46" s="169"/>
      <c r="H46" s="169"/>
      <c r="I46" s="170"/>
      <c r="J46" s="170"/>
    </row>
    <row r="47" spans="1:10" s="43" customFormat="1" ht="33" hidden="1" customHeight="1">
      <c r="A47" s="61"/>
      <c r="B47" s="62"/>
      <c r="C47" s="169"/>
      <c r="D47" s="169"/>
      <c r="E47" s="169"/>
      <c r="F47" s="169">
        <f t="shared" si="1"/>
        <v>0</v>
      </c>
      <c r="G47" s="169"/>
      <c r="H47" s="169"/>
      <c r="I47" s="170"/>
      <c r="J47" s="170"/>
    </row>
    <row r="48" spans="1:10" s="43" customFormat="1" ht="36.75" hidden="1" customHeight="1">
      <c r="A48" s="61" t="s">
        <v>427</v>
      </c>
      <c r="B48" s="62">
        <v>3276</v>
      </c>
      <c r="C48" s="169"/>
      <c r="D48" s="169"/>
      <c r="E48" s="169"/>
      <c r="F48" s="169">
        <f t="shared" si="1"/>
        <v>0</v>
      </c>
      <c r="G48" s="169"/>
      <c r="H48" s="169"/>
      <c r="I48" s="170"/>
      <c r="J48" s="170"/>
    </row>
    <row r="49" spans="1:10" s="43" customFormat="1" ht="34.5" hidden="1" customHeight="1">
      <c r="A49" s="61"/>
      <c r="B49" s="62"/>
      <c r="C49" s="169"/>
      <c r="D49" s="169"/>
      <c r="E49" s="169"/>
      <c r="F49" s="169">
        <f t="shared" si="1"/>
        <v>0</v>
      </c>
      <c r="G49" s="169"/>
      <c r="H49" s="169"/>
      <c r="I49" s="170"/>
      <c r="J49" s="170"/>
    </row>
    <row r="50" spans="1:10" s="43" customFormat="1" ht="36.75" hidden="1" customHeight="1">
      <c r="A50" s="61" t="s">
        <v>428</v>
      </c>
      <c r="B50" s="62">
        <v>3280</v>
      </c>
      <c r="C50" s="64"/>
      <c r="D50" s="64"/>
      <c r="E50" s="64"/>
      <c r="F50" s="64">
        <f t="shared" si="1"/>
        <v>0</v>
      </c>
      <c r="G50" s="64"/>
      <c r="H50" s="64"/>
      <c r="I50" s="175"/>
      <c r="J50" s="175"/>
    </row>
    <row r="51" spans="1:10" s="43" customFormat="1" ht="36" hidden="1" customHeight="1">
      <c r="A51" s="61"/>
      <c r="B51" s="62"/>
      <c r="C51" s="64"/>
      <c r="D51" s="64"/>
      <c r="E51" s="64"/>
      <c r="F51" s="64">
        <f t="shared" si="1"/>
        <v>0</v>
      </c>
      <c r="G51" s="64"/>
      <c r="H51" s="64"/>
      <c r="I51" s="162"/>
      <c r="J51" s="162"/>
    </row>
    <row r="52" spans="1:10" s="43" customFormat="1" ht="46.5" hidden="1" customHeight="1">
      <c r="A52" s="70" t="s">
        <v>120</v>
      </c>
      <c r="B52" s="62">
        <v>3300</v>
      </c>
      <c r="C52" s="60"/>
      <c r="D52" s="60"/>
      <c r="E52" s="60"/>
      <c r="F52" s="64">
        <f t="shared" si="1"/>
        <v>0</v>
      </c>
      <c r="G52" s="60"/>
      <c r="H52" s="60"/>
      <c r="I52" s="60"/>
      <c r="J52" s="60"/>
    </row>
    <row r="53" spans="1:10" s="43" customFormat="1" ht="42.75" hidden="1" customHeight="1">
      <c r="A53" s="174" t="s">
        <v>272</v>
      </c>
      <c r="B53" s="62"/>
      <c r="C53" s="64"/>
      <c r="D53" s="64"/>
      <c r="E53" s="64"/>
      <c r="F53" s="64">
        <f t="shared" si="1"/>
        <v>0</v>
      </c>
      <c r="G53" s="64"/>
      <c r="H53" s="64"/>
      <c r="I53" s="175"/>
      <c r="J53" s="175"/>
    </row>
    <row r="54" spans="1:10" s="43" customFormat="1" ht="33.75" hidden="1" customHeight="1">
      <c r="A54" s="176" t="s">
        <v>423</v>
      </c>
      <c r="B54" s="62">
        <v>3330</v>
      </c>
      <c r="C54" s="64"/>
      <c r="D54" s="64"/>
      <c r="E54" s="64"/>
      <c r="F54" s="64">
        <f t="shared" si="1"/>
        <v>0</v>
      </c>
      <c r="G54" s="64"/>
      <c r="H54" s="64"/>
      <c r="I54" s="162"/>
      <c r="J54" s="162"/>
    </row>
    <row r="55" spans="1:10" s="43" customFormat="1" ht="30.75" hidden="1" customHeight="1">
      <c r="A55" s="171"/>
      <c r="B55" s="62"/>
      <c r="C55" s="64"/>
      <c r="D55" s="64"/>
      <c r="E55" s="64"/>
      <c r="F55" s="64">
        <f t="shared" si="1"/>
        <v>0</v>
      </c>
      <c r="G55" s="64"/>
      <c r="H55" s="64"/>
      <c r="I55" s="162"/>
      <c r="J55" s="162"/>
    </row>
    <row r="56" spans="1:10" s="43" customFormat="1" ht="46.5" hidden="1" customHeight="1">
      <c r="A56" s="174" t="s">
        <v>274</v>
      </c>
      <c r="B56" s="62"/>
      <c r="C56" s="60"/>
      <c r="D56" s="60"/>
      <c r="E56" s="60"/>
      <c r="F56" s="64">
        <f t="shared" si="1"/>
        <v>0</v>
      </c>
      <c r="G56" s="60"/>
      <c r="H56" s="60"/>
      <c r="I56" s="60"/>
      <c r="J56" s="60"/>
    </row>
    <row r="57" spans="1:10" s="43" customFormat="1" ht="30" hidden="1" customHeight="1">
      <c r="A57" s="176" t="s">
        <v>253</v>
      </c>
      <c r="B57" s="62">
        <v>3390</v>
      </c>
      <c r="C57" s="64"/>
      <c r="D57" s="64"/>
      <c r="E57" s="64"/>
      <c r="F57" s="64">
        <f t="shared" si="1"/>
        <v>0</v>
      </c>
      <c r="G57" s="64"/>
      <c r="H57" s="64"/>
      <c r="I57" s="64"/>
      <c r="J57" s="64"/>
    </row>
    <row r="58" spans="1:10" s="43" customFormat="1" ht="31.5" hidden="1" customHeight="1">
      <c r="A58" s="171"/>
      <c r="B58" s="62"/>
      <c r="C58" s="64"/>
      <c r="D58" s="64"/>
      <c r="E58" s="64"/>
      <c r="F58" s="64">
        <f t="shared" si="1"/>
        <v>0</v>
      </c>
      <c r="G58" s="64"/>
      <c r="H58" s="64"/>
      <c r="I58" s="162"/>
      <c r="J58" s="162"/>
    </row>
    <row r="59" spans="1:10" s="43" customFormat="1" ht="19.5" customHeight="1">
      <c r="A59" s="177"/>
      <c r="B59" s="87"/>
      <c r="C59" s="178"/>
      <c r="D59" s="178"/>
      <c r="E59" s="178"/>
      <c r="F59" s="178"/>
      <c r="G59" s="178"/>
      <c r="H59" s="178"/>
      <c r="I59" s="178"/>
      <c r="J59" s="179"/>
    </row>
    <row r="60" spans="1:10" ht="26.25" customHeight="1">
      <c r="A60" s="130" t="s">
        <v>365</v>
      </c>
      <c r="B60" s="22"/>
      <c r="C60" s="438" t="s">
        <v>87</v>
      </c>
      <c r="D60" s="438"/>
      <c r="E60" s="144"/>
      <c r="F60" s="140"/>
      <c r="G60" s="487" t="s">
        <v>486</v>
      </c>
      <c r="H60" s="488"/>
      <c r="I60" s="488"/>
    </row>
    <row r="61" spans="1:10">
      <c r="A61" s="38" t="s">
        <v>375</v>
      </c>
      <c r="B61" s="37"/>
      <c r="C61" s="441" t="s">
        <v>414</v>
      </c>
      <c r="D61" s="441"/>
      <c r="E61" s="145"/>
      <c r="F61" s="37"/>
      <c r="G61" s="489" t="s">
        <v>84</v>
      </c>
      <c r="H61" s="489"/>
      <c r="I61" s="489"/>
    </row>
    <row r="62" spans="1:10">
      <c r="A62" s="137"/>
      <c r="B62" s="38"/>
      <c r="C62" s="138"/>
      <c r="D62" s="139"/>
      <c r="E62" s="139"/>
      <c r="F62" s="139"/>
      <c r="G62" s="139"/>
      <c r="H62" s="139"/>
    </row>
    <row r="63" spans="1:10">
      <c r="A63" s="137"/>
      <c r="B63" s="38"/>
      <c r="C63" s="138"/>
      <c r="D63" s="139"/>
      <c r="E63" s="139"/>
      <c r="F63" s="139"/>
      <c r="G63" s="139"/>
      <c r="H63" s="139"/>
    </row>
    <row r="64" spans="1:10">
      <c r="A64" s="137"/>
      <c r="B64" s="38"/>
      <c r="C64" s="138"/>
      <c r="D64" s="139"/>
      <c r="E64" s="139"/>
      <c r="F64" s="139"/>
      <c r="G64" s="139"/>
      <c r="H64" s="139"/>
    </row>
    <row r="65" spans="1:8">
      <c r="A65" s="137"/>
      <c r="B65" s="38"/>
      <c r="C65" s="138"/>
      <c r="D65" s="139"/>
      <c r="E65" s="139"/>
      <c r="F65" s="139"/>
      <c r="G65" s="139"/>
      <c r="H65" s="139"/>
    </row>
    <row r="66" spans="1:8">
      <c r="A66" s="137"/>
      <c r="B66" s="38"/>
      <c r="C66" s="138"/>
      <c r="D66" s="139"/>
      <c r="E66" s="139"/>
      <c r="F66" s="139"/>
      <c r="G66" s="139"/>
      <c r="H66" s="139"/>
    </row>
    <row r="67" spans="1:8">
      <c r="A67" s="137"/>
      <c r="B67" s="38"/>
      <c r="C67" s="138"/>
      <c r="D67" s="139"/>
      <c r="E67" s="139"/>
      <c r="F67" s="139"/>
      <c r="G67" s="139"/>
      <c r="H67" s="139"/>
    </row>
    <row r="68" spans="1:8">
      <c r="A68" s="137"/>
      <c r="B68" s="38"/>
      <c r="C68" s="138"/>
      <c r="D68" s="139"/>
      <c r="E68" s="139"/>
      <c r="F68" s="139"/>
      <c r="G68" s="139"/>
      <c r="H68" s="139"/>
    </row>
    <row r="69" spans="1:8">
      <c r="A69" s="137"/>
      <c r="B69" s="38"/>
      <c r="C69" s="138"/>
      <c r="D69" s="139"/>
      <c r="E69" s="139"/>
      <c r="F69" s="139"/>
      <c r="G69" s="139"/>
      <c r="H69" s="139"/>
    </row>
    <row r="70" spans="1:8">
      <c r="A70" s="137"/>
      <c r="B70" s="38"/>
      <c r="C70" s="138"/>
      <c r="D70" s="139"/>
      <c r="E70" s="139"/>
      <c r="F70" s="139"/>
      <c r="G70" s="139"/>
      <c r="H70" s="139"/>
    </row>
    <row r="71" spans="1:8">
      <c r="A71" s="137"/>
      <c r="B71" s="38"/>
      <c r="C71" s="138"/>
      <c r="D71" s="139"/>
      <c r="E71" s="139"/>
      <c r="F71" s="139"/>
      <c r="G71" s="139"/>
      <c r="H71" s="139"/>
    </row>
    <row r="72" spans="1:8">
      <c r="A72" s="137"/>
      <c r="B72" s="38"/>
      <c r="C72" s="138"/>
      <c r="D72" s="139"/>
      <c r="E72" s="139"/>
      <c r="F72" s="139"/>
      <c r="G72" s="139"/>
      <c r="H72" s="139"/>
    </row>
    <row r="73" spans="1:8">
      <c r="A73" s="137"/>
      <c r="B73" s="38"/>
      <c r="C73" s="138"/>
      <c r="D73" s="139"/>
      <c r="E73" s="139"/>
      <c r="F73" s="139"/>
      <c r="G73" s="139"/>
      <c r="H73" s="139"/>
    </row>
    <row r="74" spans="1:8">
      <c r="A74" s="137"/>
      <c r="B74" s="38"/>
      <c r="C74" s="138"/>
      <c r="D74" s="139"/>
      <c r="E74" s="139"/>
      <c r="F74" s="139"/>
      <c r="G74" s="139"/>
      <c r="H74" s="139"/>
    </row>
    <row r="75" spans="1:8">
      <c r="A75" s="137"/>
      <c r="B75" s="38"/>
      <c r="C75" s="138"/>
      <c r="D75" s="139"/>
      <c r="E75" s="139"/>
      <c r="F75" s="139"/>
      <c r="G75" s="139"/>
      <c r="H75" s="139"/>
    </row>
    <row r="76" spans="1:8">
      <c r="A76" s="137"/>
      <c r="B76" s="38"/>
      <c r="C76" s="138"/>
      <c r="D76" s="139"/>
      <c r="E76" s="139"/>
      <c r="F76" s="139"/>
      <c r="G76" s="139"/>
      <c r="H76" s="139"/>
    </row>
    <row r="77" spans="1:8">
      <c r="A77" s="137"/>
      <c r="B77" s="38"/>
      <c r="C77" s="138"/>
      <c r="D77" s="139"/>
      <c r="E77" s="139"/>
      <c r="F77" s="139"/>
      <c r="G77" s="139"/>
      <c r="H77" s="139"/>
    </row>
    <row r="78" spans="1:8">
      <c r="A78" s="137"/>
      <c r="B78" s="38"/>
      <c r="C78" s="138"/>
      <c r="D78" s="139"/>
      <c r="E78" s="139"/>
      <c r="F78" s="139"/>
      <c r="G78" s="139"/>
      <c r="H78" s="139"/>
    </row>
    <row r="79" spans="1:8">
      <c r="A79" s="137"/>
      <c r="B79" s="38"/>
      <c r="C79" s="138"/>
      <c r="D79" s="139"/>
      <c r="E79" s="139"/>
      <c r="F79" s="139"/>
      <c r="G79" s="139"/>
      <c r="H79" s="139"/>
    </row>
    <row r="80" spans="1:8">
      <c r="A80" s="137"/>
      <c r="B80" s="38"/>
      <c r="C80" s="138"/>
      <c r="D80" s="139"/>
      <c r="E80" s="139"/>
      <c r="F80" s="139"/>
      <c r="G80" s="139"/>
      <c r="H80" s="139"/>
    </row>
    <row r="81" spans="1:8">
      <c r="A81" s="137"/>
      <c r="B81" s="38"/>
      <c r="C81" s="138"/>
      <c r="D81" s="139"/>
      <c r="E81" s="139"/>
      <c r="F81" s="139"/>
      <c r="G81" s="139"/>
      <c r="H81" s="139"/>
    </row>
    <row r="82" spans="1:8">
      <c r="A82" s="137"/>
      <c r="B82" s="38"/>
      <c r="C82" s="138"/>
      <c r="D82" s="139"/>
      <c r="E82" s="139"/>
      <c r="F82" s="139"/>
      <c r="G82" s="139"/>
      <c r="H82" s="139"/>
    </row>
    <row r="83" spans="1:8">
      <c r="A83" s="137"/>
      <c r="B83" s="38"/>
      <c r="C83" s="138"/>
      <c r="D83" s="139"/>
      <c r="E83" s="139"/>
      <c r="F83" s="139"/>
      <c r="G83" s="139"/>
      <c r="H83" s="139"/>
    </row>
    <row r="84" spans="1:8">
      <c r="A84" s="137"/>
      <c r="B84" s="38"/>
      <c r="C84" s="138"/>
      <c r="D84" s="139"/>
      <c r="E84" s="139"/>
      <c r="F84" s="139"/>
      <c r="G84" s="139"/>
      <c r="H84" s="139"/>
    </row>
    <row r="85" spans="1:8">
      <c r="A85" s="137"/>
      <c r="B85" s="38"/>
      <c r="C85" s="138"/>
      <c r="D85" s="139"/>
      <c r="E85" s="139"/>
      <c r="F85" s="139"/>
      <c r="G85" s="139"/>
      <c r="H85" s="139"/>
    </row>
    <row r="86" spans="1:8">
      <c r="A86" s="137"/>
      <c r="B86" s="38"/>
      <c r="C86" s="138"/>
      <c r="D86" s="139"/>
      <c r="E86" s="139"/>
      <c r="F86" s="139"/>
      <c r="G86" s="139"/>
      <c r="H86" s="139"/>
    </row>
    <row r="87" spans="1:8">
      <c r="A87" s="137"/>
      <c r="B87" s="38"/>
      <c r="C87" s="138"/>
      <c r="D87" s="139"/>
      <c r="E87" s="139"/>
      <c r="F87" s="139"/>
      <c r="G87" s="139"/>
      <c r="H87" s="139"/>
    </row>
    <row r="88" spans="1:8">
      <c r="A88" s="137"/>
      <c r="B88" s="38"/>
      <c r="C88" s="138"/>
      <c r="D88" s="139"/>
      <c r="E88" s="139"/>
      <c r="F88" s="139"/>
      <c r="G88" s="139"/>
      <c r="H88" s="139"/>
    </row>
    <row r="89" spans="1:8">
      <c r="A89" s="137"/>
      <c r="B89" s="38"/>
      <c r="C89" s="138"/>
      <c r="D89" s="139"/>
      <c r="E89" s="139"/>
      <c r="F89" s="139"/>
      <c r="G89" s="139"/>
      <c r="H89" s="139"/>
    </row>
    <row r="90" spans="1:8">
      <c r="A90" s="137"/>
      <c r="B90" s="38"/>
      <c r="C90" s="138"/>
      <c r="D90" s="139"/>
      <c r="E90" s="139"/>
      <c r="F90" s="139"/>
      <c r="G90" s="139"/>
      <c r="H90" s="139"/>
    </row>
    <row r="91" spans="1:8">
      <c r="A91" s="137"/>
      <c r="B91" s="38"/>
      <c r="C91" s="138"/>
      <c r="D91" s="139"/>
      <c r="E91" s="139"/>
      <c r="F91" s="139"/>
      <c r="G91" s="139"/>
      <c r="H91" s="139"/>
    </row>
    <row r="92" spans="1:8">
      <c r="A92" s="137"/>
      <c r="B92" s="38"/>
      <c r="C92" s="138"/>
      <c r="D92" s="139"/>
      <c r="E92" s="139"/>
      <c r="F92" s="139"/>
      <c r="G92" s="139"/>
      <c r="H92" s="139"/>
    </row>
    <row r="93" spans="1:8">
      <c r="A93" s="137"/>
      <c r="C93" s="42"/>
      <c r="D93" s="141"/>
      <c r="E93" s="141"/>
      <c r="F93" s="141"/>
      <c r="G93" s="141"/>
      <c r="H93" s="141"/>
    </row>
    <row r="94" spans="1:8">
      <c r="A94" s="142"/>
      <c r="C94" s="42"/>
      <c r="D94" s="141"/>
      <c r="E94" s="141"/>
      <c r="F94" s="141"/>
      <c r="G94" s="141"/>
      <c r="H94" s="141"/>
    </row>
    <row r="95" spans="1:8">
      <c r="A95" s="142"/>
      <c r="C95" s="42"/>
      <c r="D95" s="141"/>
      <c r="E95" s="141"/>
      <c r="F95" s="141"/>
      <c r="G95" s="141"/>
      <c r="H95" s="141"/>
    </row>
    <row r="96" spans="1:8">
      <c r="A96" s="142"/>
      <c r="C96" s="42"/>
      <c r="D96" s="141"/>
      <c r="E96" s="141"/>
      <c r="F96" s="141"/>
      <c r="G96" s="141"/>
      <c r="H96" s="141"/>
    </row>
    <row r="97" spans="1:8">
      <c r="A97" s="142"/>
      <c r="C97" s="42"/>
      <c r="D97" s="141"/>
      <c r="E97" s="141"/>
      <c r="F97" s="141"/>
      <c r="G97" s="141"/>
      <c r="H97" s="141"/>
    </row>
    <row r="98" spans="1:8">
      <c r="A98" s="142"/>
      <c r="C98" s="42"/>
      <c r="D98" s="141"/>
      <c r="E98" s="141"/>
      <c r="F98" s="141"/>
      <c r="G98" s="141"/>
      <c r="H98" s="141"/>
    </row>
    <row r="99" spans="1:8">
      <c r="A99" s="142"/>
      <c r="C99" s="42"/>
      <c r="D99" s="141"/>
      <c r="E99" s="141"/>
      <c r="F99" s="141"/>
      <c r="G99" s="141"/>
      <c r="H99" s="141"/>
    </row>
    <row r="100" spans="1:8">
      <c r="A100" s="142"/>
      <c r="C100" s="42"/>
      <c r="D100" s="141"/>
      <c r="E100" s="141"/>
      <c r="F100" s="141"/>
      <c r="G100" s="141"/>
      <c r="H100" s="141"/>
    </row>
    <row r="101" spans="1:8">
      <c r="A101" s="142"/>
      <c r="C101" s="42"/>
      <c r="D101" s="141"/>
      <c r="E101" s="141"/>
      <c r="F101" s="141"/>
      <c r="G101" s="141"/>
      <c r="H101" s="141"/>
    </row>
    <row r="102" spans="1:8">
      <c r="A102" s="142"/>
      <c r="C102" s="42"/>
      <c r="D102" s="141"/>
      <c r="E102" s="141"/>
      <c r="F102" s="141"/>
      <c r="G102" s="141"/>
      <c r="H102" s="141"/>
    </row>
    <row r="103" spans="1:8">
      <c r="A103" s="142"/>
      <c r="C103" s="42"/>
      <c r="D103" s="141"/>
      <c r="E103" s="141"/>
      <c r="F103" s="141"/>
      <c r="G103" s="141"/>
      <c r="H103" s="141"/>
    </row>
    <row r="104" spans="1:8">
      <c r="A104" s="142"/>
      <c r="C104" s="42"/>
      <c r="D104" s="141"/>
      <c r="E104" s="141"/>
      <c r="F104" s="141"/>
      <c r="G104" s="141"/>
      <c r="H104" s="141"/>
    </row>
    <row r="105" spans="1:8">
      <c r="A105" s="142"/>
      <c r="C105" s="42"/>
      <c r="D105" s="141"/>
      <c r="E105" s="141"/>
      <c r="F105" s="141"/>
      <c r="G105" s="141"/>
      <c r="H105" s="141"/>
    </row>
    <row r="106" spans="1:8">
      <c r="A106" s="142"/>
      <c r="C106" s="42"/>
      <c r="D106" s="141"/>
      <c r="E106" s="141"/>
      <c r="F106" s="141"/>
      <c r="G106" s="141"/>
      <c r="H106" s="141"/>
    </row>
    <row r="107" spans="1:8">
      <c r="A107" s="142"/>
      <c r="C107" s="42"/>
      <c r="D107" s="141"/>
      <c r="E107" s="141"/>
      <c r="F107" s="141"/>
      <c r="G107" s="141"/>
      <c r="H107" s="141"/>
    </row>
    <row r="108" spans="1:8">
      <c r="A108" s="142"/>
      <c r="C108" s="42"/>
      <c r="D108" s="141"/>
      <c r="E108" s="141"/>
      <c r="F108" s="141"/>
      <c r="G108" s="141"/>
      <c r="H108" s="141"/>
    </row>
    <row r="109" spans="1:8">
      <c r="A109" s="142"/>
      <c r="C109" s="42"/>
      <c r="D109" s="141"/>
      <c r="E109" s="141"/>
      <c r="F109" s="141"/>
      <c r="G109" s="141"/>
      <c r="H109" s="141"/>
    </row>
    <row r="110" spans="1:8">
      <c r="A110" s="142"/>
      <c r="C110" s="42"/>
      <c r="D110" s="141"/>
      <c r="E110" s="141"/>
      <c r="F110" s="141"/>
      <c r="G110" s="141"/>
      <c r="H110" s="141"/>
    </row>
    <row r="111" spans="1:8">
      <c r="A111" s="142"/>
      <c r="C111" s="42"/>
      <c r="D111" s="141"/>
      <c r="E111" s="141"/>
      <c r="F111" s="141"/>
      <c r="G111" s="141"/>
      <c r="H111" s="141"/>
    </row>
    <row r="112" spans="1:8">
      <c r="A112" s="142"/>
      <c r="C112" s="42"/>
      <c r="D112" s="141"/>
      <c r="E112" s="141"/>
      <c r="F112" s="141"/>
      <c r="G112" s="141"/>
      <c r="H112" s="141"/>
    </row>
    <row r="113" spans="1:8">
      <c r="A113" s="142"/>
      <c r="C113" s="42"/>
      <c r="D113" s="141"/>
      <c r="E113" s="141"/>
      <c r="F113" s="141"/>
      <c r="G113" s="141"/>
      <c r="H113" s="141"/>
    </row>
    <row r="114" spans="1:8">
      <c r="A114" s="142"/>
      <c r="C114" s="42"/>
      <c r="D114" s="141"/>
      <c r="E114" s="141"/>
      <c r="F114" s="141"/>
      <c r="G114" s="141"/>
      <c r="H114" s="141"/>
    </row>
    <row r="115" spans="1:8">
      <c r="A115" s="142"/>
      <c r="C115" s="42"/>
      <c r="D115" s="141"/>
      <c r="E115" s="141"/>
      <c r="F115" s="141"/>
      <c r="G115" s="141"/>
      <c r="H115" s="141"/>
    </row>
    <row r="116" spans="1:8">
      <c r="A116" s="142"/>
    </row>
    <row r="117" spans="1:8">
      <c r="A117" s="143"/>
    </row>
    <row r="118" spans="1:8">
      <c r="A118" s="143"/>
    </row>
    <row r="119" spans="1:8">
      <c r="A119" s="143"/>
    </row>
    <row r="120" spans="1:8">
      <c r="A120" s="143"/>
    </row>
    <row r="121" spans="1:8">
      <c r="A121" s="143"/>
    </row>
    <row r="122" spans="1:8">
      <c r="A122" s="143"/>
    </row>
    <row r="123" spans="1:8">
      <c r="A123" s="143"/>
    </row>
    <row r="124" spans="1:8">
      <c r="A124" s="143"/>
    </row>
    <row r="125" spans="1:8">
      <c r="A125" s="143"/>
    </row>
    <row r="126" spans="1:8">
      <c r="A126" s="143"/>
    </row>
    <row r="127" spans="1:8">
      <c r="A127" s="143"/>
    </row>
    <row r="128" spans="1:8">
      <c r="A128" s="143"/>
    </row>
    <row r="129" spans="1:1">
      <c r="A129" s="143"/>
    </row>
    <row r="130" spans="1:1">
      <c r="A130" s="143"/>
    </row>
    <row r="131" spans="1:1">
      <c r="A131" s="143"/>
    </row>
    <row r="132" spans="1:1">
      <c r="A132" s="143"/>
    </row>
    <row r="133" spans="1:1">
      <c r="A133" s="143"/>
    </row>
    <row r="134" spans="1:1">
      <c r="A134" s="143"/>
    </row>
    <row r="135" spans="1:1">
      <c r="A135" s="143"/>
    </row>
    <row r="136" spans="1:1">
      <c r="A136" s="143"/>
    </row>
    <row r="137" spans="1:1">
      <c r="A137" s="143"/>
    </row>
    <row r="138" spans="1:1">
      <c r="A138" s="143"/>
    </row>
    <row r="139" spans="1:1">
      <c r="A139" s="143"/>
    </row>
    <row r="140" spans="1:1">
      <c r="A140" s="143"/>
    </row>
    <row r="141" spans="1:1">
      <c r="A141" s="143"/>
    </row>
    <row r="142" spans="1:1">
      <c r="A142" s="143"/>
    </row>
    <row r="143" spans="1:1">
      <c r="A143" s="143"/>
    </row>
    <row r="144" spans="1:1">
      <c r="A144" s="143"/>
    </row>
    <row r="145" spans="1:1">
      <c r="A145" s="143"/>
    </row>
    <row r="146" spans="1:1">
      <c r="A146" s="143"/>
    </row>
    <row r="147" spans="1:1">
      <c r="A147" s="143"/>
    </row>
    <row r="148" spans="1:1">
      <c r="A148" s="143"/>
    </row>
    <row r="149" spans="1:1">
      <c r="A149" s="143"/>
    </row>
    <row r="150" spans="1:1">
      <c r="A150" s="143"/>
    </row>
    <row r="151" spans="1:1">
      <c r="A151" s="143"/>
    </row>
    <row r="152" spans="1:1">
      <c r="A152" s="143"/>
    </row>
    <row r="153" spans="1:1">
      <c r="A153" s="143"/>
    </row>
    <row r="154" spans="1:1">
      <c r="A154" s="143"/>
    </row>
    <row r="155" spans="1:1">
      <c r="A155" s="143"/>
    </row>
    <row r="156" spans="1:1">
      <c r="A156" s="143"/>
    </row>
    <row r="157" spans="1:1">
      <c r="A157" s="143"/>
    </row>
    <row r="158" spans="1:1">
      <c r="A158" s="143"/>
    </row>
    <row r="159" spans="1:1">
      <c r="A159" s="143"/>
    </row>
    <row r="160" spans="1:1">
      <c r="A160" s="143"/>
    </row>
    <row r="161" spans="1:1">
      <c r="A161" s="143"/>
    </row>
    <row r="162" spans="1:1">
      <c r="A162" s="143"/>
    </row>
    <row r="163" spans="1:1">
      <c r="A163" s="143"/>
    </row>
    <row r="164" spans="1:1">
      <c r="A164" s="143"/>
    </row>
    <row r="165" spans="1:1">
      <c r="A165" s="143"/>
    </row>
    <row r="166" spans="1:1">
      <c r="A166" s="143"/>
    </row>
    <row r="167" spans="1:1">
      <c r="A167" s="143"/>
    </row>
    <row r="168" spans="1:1">
      <c r="A168" s="143"/>
    </row>
    <row r="169" spans="1:1">
      <c r="A169" s="143"/>
    </row>
    <row r="170" spans="1:1">
      <c r="A170" s="143"/>
    </row>
    <row r="171" spans="1:1">
      <c r="A171" s="143"/>
    </row>
    <row r="172" spans="1:1">
      <c r="A172" s="143"/>
    </row>
    <row r="173" spans="1:1">
      <c r="A173" s="143"/>
    </row>
    <row r="174" spans="1:1">
      <c r="A174" s="143"/>
    </row>
    <row r="175" spans="1:1">
      <c r="A175" s="143"/>
    </row>
    <row r="176" spans="1:1">
      <c r="A176" s="143"/>
    </row>
    <row r="177" spans="1:1">
      <c r="A177" s="143"/>
    </row>
    <row r="178" spans="1:1">
      <c r="A178" s="143"/>
    </row>
    <row r="179" spans="1:1">
      <c r="A179" s="143"/>
    </row>
    <row r="180" spans="1:1">
      <c r="A180" s="143"/>
    </row>
    <row r="181" spans="1:1">
      <c r="A181" s="143"/>
    </row>
    <row r="182" spans="1:1">
      <c r="A182" s="143"/>
    </row>
    <row r="183" spans="1:1">
      <c r="A183" s="143"/>
    </row>
    <row r="184" spans="1:1">
      <c r="A184" s="143"/>
    </row>
    <row r="185" spans="1:1">
      <c r="A185" s="143"/>
    </row>
    <row r="186" spans="1:1">
      <c r="A186" s="143"/>
    </row>
    <row r="187" spans="1:1">
      <c r="A187" s="143"/>
    </row>
    <row r="188" spans="1:1">
      <c r="A188" s="143"/>
    </row>
    <row r="189" spans="1:1">
      <c r="A189" s="143"/>
    </row>
    <row r="190" spans="1:1">
      <c r="A190" s="143"/>
    </row>
    <row r="191" spans="1:1">
      <c r="A191" s="143"/>
    </row>
    <row r="192" spans="1:1">
      <c r="A192" s="143"/>
    </row>
    <row r="193" spans="1:1">
      <c r="A193" s="143"/>
    </row>
    <row r="194" spans="1:1">
      <c r="A194" s="143"/>
    </row>
    <row r="195" spans="1:1">
      <c r="A195" s="143"/>
    </row>
    <row r="196" spans="1:1">
      <c r="A196" s="143"/>
    </row>
    <row r="197" spans="1:1">
      <c r="A197" s="143"/>
    </row>
    <row r="198" spans="1:1">
      <c r="A198" s="143"/>
    </row>
    <row r="199" spans="1:1">
      <c r="A199" s="143"/>
    </row>
    <row r="200" spans="1:1">
      <c r="A200" s="143"/>
    </row>
    <row r="201" spans="1:1">
      <c r="A201" s="143"/>
    </row>
    <row r="202" spans="1:1">
      <c r="A202" s="143"/>
    </row>
    <row r="203" spans="1:1">
      <c r="A203" s="143"/>
    </row>
    <row r="204" spans="1:1">
      <c r="A204" s="143"/>
    </row>
    <row r="205" spans="1:1">
      <c r="A205" s="143"/>
    </row>
    <row r="206" spans="1:1">
      <c r="A206" s="143"/>
    </row>
    <row r="207" spans="1:1">
      <c r="A207" s="143"/>
    </row>
    <row r="208" spans="1:1">
      <c r="A208" s="143"/>
    </row>
    <row r="209" spans="1:1">
      <c r="A209" s="143"/>
    </row>
    <row r="210" spans="1:1">
      <c r="A210" s="143"/>
    </row>
    <row r="211" spans="1:1">
      <c r="A211" s="143"/>
    </row>
    <row r="212" spans="1:1">
      <c r="A212" s="143"/>
    </row>
    <row r="213" spans="1:1">
      <c r="A213" s="143"/>
    </row>
    <row r="214" spans="1:1">
      <c r="A214" s="143"/>
    </row>
    <row r="215" spans="1:1">
      <c r="A215" s="143"/>
    </row>
    <row r="216" spans="1:1">
      <c r="A216" s="143"/>
    </row>
    <row r="217" spans="1:1">
      <c r="A217" s="143"/>
    </row>
    <row r="218" spans="1:1">
      <c r="A218" s="143"/>
    </row>
    <row r="219" spans="1:1">
      <c r="A219" s="143"/>
    </row>
    <row r="220" spans="1:1">
      <c r="A220" s="143"/>
    </row>
    <row r="221" spans="1:1">
      <c r="A221" s="143"/>
    </row>
    <row r="222" spans="1:1">
      <c r="A222" s="143"/>
    </row>
    <row r="223" spans="1:1">
      <c r="A223" s="143"/>
    </row>
    <row r="224" spans="1:1">
      <c r="A224" s="143"/>
    </row>
    <row r="225" spans="1:1">
      <c r="A225" s="143"/>
    </row>
    <row r="226" spans="1:1">
      <c r="A226" s="143"/>
    </row>
    <row r="227" spans="1:1">
      <c r="A227" s="143"/>
    </row>
    <row r="228" spans="1:1">
      <c r="A228" s="143"/>
    </row>
    <row r="229" spans="1:1">
      <c r="A229" s="143"/>
    </row>
    <row r="230" spans="1:1">
      <c r="A230" s="143"/>
    </row>
    <row r="231" spans="1:1">
      <c r="A231" s="143"/>
    </row>
    <row r="232" spans="1:1">
      <c r="A232" s="143"/>
    </row>
    <row r="233" spans="1:1">
      <c r="A233" s="143"/>
    </row>
    <row r="234" spans="1:1">
      <c r="A234" s="143"/>
    </row>
    <row r="235" spans="1:1">
      <c r="A235" s="143"/>
    </row>
    <row r="236" spans="1:1">
      <c r="A236" s="143"/>
    </row>
    <row r="237" spans="1:1">
      <c r="A237" s="143"/>
    </row>
    <row r="238" spans="1:1">
      <c r="A238" s="143"/>
    </row>
    <row r="239" spans="1:1">
      <c r="A239" s="143"/>
    </row>
    <row r="240" spans="1:1">
      <c r="A240" s="143"/>
    </row>
    <row r="241" spans="1:1">
      <c r="A241" s="143"/>
    </row>
    <row r="242" spans="1:1">
      <c r="A242" s="143"/>
    </row>
    <row r="243" spans="1:1">
      <c r="A243" s="143"/>
    </row>
    <row r="244" spans="1:1">
      <c r="A244" s="143"/>
    </row>
    <row r="245" spans="1:1">
      <c r="A245" s="143"/>
    </row>
    <row r="246" spans="1:1">
      <c r="A246" s="143"/>
    </row>
    <row r="247" spans="1:1">
      <c r="A247" s="143"/>
    </row>
    <row r="248" spans="1:1">
      <c r="A248" s="143"/>
    </row>
    <row r="249" spans="1:1">
      <c r="A249" s="143"/>
    </row>
    <row r="250" spans="1:1">
      <c r="A250" s="143"/>
    </row>
    <row r="251" spans="1:1">
      <c r="A251" s="143"/>
    </row>
    <row r="252" spans="1:1">
      <c r="A252" s="143"/>
    </row>
    <row r="253" spans="1:1">
      <c r="A253" s="143"/>
    </row>
    <row r="254" spans="1:1">
      <c r="A254" s="143"/>
    </row>
    <row r="255" spans="1:1">
      <c r="A255" s="143"/>
    </row>
    <row r="256" spans="1:1">
      <c r="A256" s="143"/>
    </row>
    <row r="257" spans="1:1">
      <c r="A257" s="143"/>
    </row>
    <row r="258" spans="1:1">
      <c r="A258" s="143"/>
    </row>
    <row r="259" spans="1:1">
      <c r="A259" s="143"/>
    </row>
    <row r="260" spans="1:1">
      <c r="A260" s="143"/>
    </row>
    <row r="261" spans="1:1">
      <c r="A261" s="143"/>
    </row>
    <row r="262" spans="1:1">
      <c r="A262" s="143"/>
    </row>
    <row r="263" spans="1:1">
      <c r="A263" s="143"/>
    </row>
    <row r="264" spans="1:1">
      <c r="A264" s="143"/>
    </row>
    <row r="265" spans="1:1">
      <c r="A265" s="143"/>
    </row>
    <row r="266" spans="1:1">
      <c r="A266" s="143"/>
    </row>
    <row r="267" spans="1:1">
      <c r="A267" s="143"/>
    </row>
    <row r="268" spans="1:1">
      <c r="A268" s="143"/>
    </row>
    <row r="269" spans="1:1">
      <c r="A269" s="143"/>
    </row>
    <row r="270" spans="1:1">
      <c r="A270" s="143"/>
    </row>
    <row r="271" spans="1:1">
      <c r="A271" s="143"/>
    </row>
    <row r="272" spans="1:1">
      <c r="A272" s="143"/>
    </row>
    <row r="273" spans="1:1">
      <c r="A273" s="143"/>
    </row>
    <row r="274" spans="1:1">
      <c r="A274" s="143"/>
    </row>
    <row r="275" spans="1:1">
      <c r="A275" s="143"/>
    </row>
    <row r="276" spans="1:1">
      <c r="A276" s="143"/>
    </row>
    <row r="277" spans="1:1">
      <c r="A277" s="143"/>
    </row>
    <row r="278" spans="1:1">
      <c r="A278" s="143"/>
    </row>
    <row r="279" spans="1:1">
      <c r="A279" s="143"/>
    </row>
    <row r="280" spans="1:1">
      <c r="A280" s="143"/>
    </row>
    <row r="281" spans="1:1">
      <c r="A281" s="143"/>
    </row>
    <row r="282" spans="1:1">
      <c r="A282" s="143"/>
    </row>
    <row r="283" spans="1:1">
      <c r="A283" s="143"/>
    </row>
  </sheetData>
  <mergeCells count="12">
    <mergeCell ref="C60:D60"/>
    <mergeCell ref="G60:I60"/>
    <mergeCell ref="C61:D61"/>
    <mergeCell ref="G61:I61"/>
    <mergeCell ref="A2:H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3622047244094491" right="0.15748031496062992" top="0.19685039370078741" bottom="0.19685039370078741" header="0.19685039370078741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K184"/>
  <sheetViews>
    <sheetView view="pageBreakPreview" zoomScale="50" zoomScaleNormal="75" zoomScaleSheetLayoutView="50" workbookViewId="0">
      <selection activeCell="R11" sqref="R11"/>
    </sheetView>
  </sheetViews>
  <sheetFormatPr defaultRowHeight="20.25"/>
  <cols>
    <col min="1" max="1" width="76.140625" style="47" customWidth="1"/>
    <col min="2" max="2" width="13" style="49" customWidth="1"/>
    <col min="3" max="5" width="19.42578125" style="49" customWidth="1"/>
    <col min="6" max="8" width="19.42578125" style="47" customWidth="1"/>
    <col min="9" max="9" width="18.5703125" style="47" customWidth="1"/>
    <col min="10" max="10" width="19.42578125" style="47" customWidth="1"/>
    <col min="11" max="11" width="9.5703125" style="47" customWidth="1"/>
    <col min="12" max="12" width="9.85546875" style="47" customWidth="1"/>
    <col min="13" max="16384" width="9.140625" style="47"/>
  </cols>
  <sheetData>
    <row r="1" spans="1:11" ht="30.75" customHeight="1">
      <c r="J1" s="66" t="s">
        <v>360</v>
      </c>
    </row>
    <row r="2" spans="1:11" ht="39" customHeight="1">
      <c r="A2" s="473" t="s">
        <v>150</v>
      </c>
      <c r="B2" s="473"/>
      <c r="C2" s="473"/>
      <c r="D2" s="473"/>
      <c r="E2" s="473"/>
      <c r="F2" s="473"/>
      <c r="G2" s="473"/>
      <c r="H2" s="473"/>
      <c r="I2" s="473"/>
      <c r="J2" s="473"/>
    </row>
    <row r="3" spans="1:11" ht="35.25" customHeight="1">
      <c r="A3" s="494" t="s">
        <v>398</v>
      </c>
      <c r="B3" s="494"/>
      <c r="C3" s="494"/>
      <c r="D3" s="494"/>
      <c r="E3" s="494"/>
      <c r="F3" s="494"/>
      <c r="G3" s="494"/>
      <c r="H3" s="494"/>
      <c r="I3" s="494"/>
      <c r="J3" s="494"/>
    </row>
    <row r="4" spans="1:11" ht="43.5" customHeight="1">
      <c r="A4" s="444" t="s">
        <v>170</v>
      </c>
      <c r="B4" s="447" t="s">
        <v>17</v>
      </c>
      <c r="C4" s="447" t="s">
        <v>515</v>
      </c>
      <c r="D4" s="447" t="s">
        <v>516</v>
      </c>
      <c r="E4" s="446" t="s">
        <v>517</v>
      </c>
      <c r="F4" s="447" t="s">
        <v>524</v>
      </c>
      <c r="G4" s="447" t="s">
        <v>339</v>
      </c>
      <c r="H4" s="447"/>
      <c r="I4" s="447"/>
      <c r="J4" s="447"/>
    </row>
    <row r="5" spans="1:11" ht="86.25" customHeight="1">
      <c r="A5" s="444"/>
      <c r="B5" s="447"/>
      <c r="C5" s="447"/>
      <c r="D5" s="447"/>
      <c r="E5" s="446"/>
      <c r="F5" s="447"/>
      <c r="G5" s="78" t="s">
        <v>133</v>
      </c>
      <c r="H5" s="78" t="s">
        <v>134</v>
      </c>
      <c r="I5" s="78" t="s">
        <v>135</v>
      </c>
      <c r="J5" s="78" t="s">
        <v>63</v>
      </c>
    </row>
    <row r="6" spans="1:11" ht="51.75" customHeight="1">
      <c r="A6" s="57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</row>
    <row r="7" spans="1:11" s="63" customFormat="1" ht="56.25" customHeight="1">
      <c r="A7" s="95" t="s">
        <v>73</v>
      </c>
      <c r="B7" s="257">
        <v>4000</v>
      </c>
      <c r="C7" s="364">
        <f>SUM(C8:C13)</f>
        <v>0</v>
      </c>
      <c r="D7" s="364">
        <f>SUM(D8:D13)</f>
        <v>1942.8</v>
      </c>
      <c r="E7" s="364">
        <f>SUM(E8:E13)</f>
        <v>0</v>
      </c>
      <c r="F7" s="364">
        <f t="shared" ref="F7:F13" si="0">SUM(G7:J7)</f>
        <v>1942.8</v>
      </c>
      <c r="G7" s="364">
        <f>SUM(G8:G13)</f>
        <v>0</v>
      </c>
      <c r="H7" s="364">
        <f>SUM(H8:H13)</f>
        <v>0</v>
      </c>
      <c r="I7" s="364">
        <f>SUM(I8:I13)</f>
        <v>0</v>
      </c>
      <c r="J7" s="364">
        <f>SUM(J8:J13)</f>
        <v>1942.8</v>
      </c>
    </row>
    <row r="8" spans="1:11" ht="49.5" customHeight="1">
      <c r="A8" s="61" t="s">
        <v>1</v>
      </c>
      <c r="B8" s="93" t="s">
        <v>154</v>
      </c>
      <c r="C8" s="297"/>
      <c r="D8" s="297"/>
      <c r="E8" s="297"/>
      <c r="F8" s="297">
        <f t="shared" si="0"/>
        <v>0</v>
      </c>
      <c r="G8" s="297"/>
      <c r="H8" s="297"/>
      <c r="I8" s="297"/>
      <c r="J8" s="297"/>
    </row>
    <row r="9" spans="1:11" ht="57" customHeight="1">
      <c r="A9" s="61" t="s">
        <v>2</v>
      </c>
      <c r="B9" s="93">
        <v>4020</v>
      </c>
      <c r="C9" s="297">
        <f ca="1">'Розшифровка кап'!C9</f>
        <v>0</v>
      </c>
      <c r="D9" s="297">
        <f ca="1">'Розшифровка кап'!D9</f>
        <v>1942.8</v>
      </c>
      <c r="E9" s="297">
        <f ca="1">'Розшифровка кап'!E9</f>
        <v>0</v>
      </c>
      <c r="F9" s="297">
        <f t="shared" si="0"/>
        <v>1942.8</v>
      </c>
      <c r="G9" s="297">
        <f ca="1">'Розшифровка кап'!G9</f>
        <v>0</v>
      </c>
      <c r="H9" s="297">
        <f ca="1">'Розшифровка кап'!H9</f>
        <v>0</v>
      </c>
      <c r="I9" s="297">
        <f ca="1">'Розшифровка кап'!I9</f>
        <v>0</v>
      </c>
      <c r="J9" s="297">
        <f ca="1">'Розшифровка кап'!J9</f>
        <v>1942.8</v>
      </c>
    </row>
    <row r="10" spans="1:11" ht="63" customHeight="1">
      <c r="A10" s="61" t="s">
        <v>27</v>
      </c>
      <c r="B10" s="93">
        <v>4030</v>
      </c>
      <c r="C10" s="297"/>
      <c r="D10" s="297"/>
      <c r="E10" s="297"/>
      <c r="F10" s="297">
        <f t="shared" si="0"/>
        <v>0</v>
      </c>
      <c r="G10" s="297"/>
      <c r="H10" s="297"/>
      <c r="I10" s="297"/>
      <c r="J10" s="297"/>
    </row>
    <row r="11" spans="1:11" ht="57" customHeight="1">
      <c r="A11" s="61" t="s">
        <v>3</v>
      </c>
      <c r="B11" s="93">
        <v>4040</v>
      </c>
      <c r="C11" s="297"/>
      <c r="D11" s="297"/>
      <c r="E11" s="297"/>
      <c r="F11" s="297">
        <f t="shared" si="0"/>
        <v>0</v>
      </c>
      <c r="G11" s="297"/>
      <c r="H11" s="297"/>
      <c r="I11" s="297"/>
      <c r="J11" s="297"/>
    </row>
    <row r="12" spans="1:11" ht="57" customHeight="1">
      <c r="A12" s="61" t="s">
        <v>59</v>
      </c>
      <c r="B12" s="93">
        <v>4050</v>
      </c>
      <c r="C12" s="297"/>
      <c r="D12" s="297"/>
      <c r="E12" s="297"/>
      <c r="F12" s="297">
        <f t="shared" si="0"/>
        <v>0</v>
      </c>
      <c r="G12" s="297"/>
      <c r="H12" s="297"/>
      <c r="I12" s="297"/>
      <c r="J12" s="297"/>
    </row>
    <row r="13" spans="1:11" ht="57" customHeight="1">
      <c r="A13" s="61" t="s">
        <v>276</v>
      </c>
      <c r="B13" s="93">
        <v>4060</v>
      </c>
      <c r="C13" s="297"/>
      <c r="D13" s="297"/>
      <c r="E13" s="297"/>
      <c r="F13" s="297">
        <f t="shared" si="0"/>
        <v>0</v>
      </c>
      <c r="G13" s="297"/>
      <c r="H13" s="297"/>
      <c r="I13" s="297"/>
      <c r="J13" s="297"/>
    </row>
    <row r="14" spans="1:11" ht="20.100000000000001" customHeight="1">
      <c r="A14" s="46"/>
      <c r="B14" s="46"/>
      <c r="C14" s="46"/>
      <c r="D14" s="46"/>
      <c r="E14" s="46"/>
      <c r="F14" s="94"/>
      <c r="G14" s="94"/>
      <c r="H14" s="94"/>
      <c r="I14" s="94"/>
      <c r="J14" s="94"/>
    </row>
    <row r="15" spans="1:11" ht="20.100000000000001" customHeight="1">
      <c r="A15" s="46"/>
      <c r="B15" s="46"/>
      <c r="C15" s="46"/>
      <c r="D15" s="46"/>
      <c r="E15" s="46"/>
      <c r="F15" s="94"/>
      <c r="G15" s="94"/>
      <c r="H15" s="94"/>
      <c r="I15" s="94"/>
      <c r="J15" s="94"/>
    </row>
    <row r="16" spans="1:11" s="69" customFormat="1" ht="20.100000000000001" customHeight="1">
      <c r="A16" s="51"/>
      <c r="B16" s="53"/>
      <c r="C16" s="46"/>
      <c r="D16" s="46"/>
      <c r="E16" s="46"/>
      <c r="F16" s="46"/>
      <c r="G16" s="46"/>
      <c r="H16" s="46"/>
      <c r="I16" s="46"/>
      <c r="J16" s="46"/>
      <c r="K16" s="47"/>
    </row>
    <row r="17" spans="1:10" ht="39" customHeight="1">
      <c r="A17" s="74" t="s">
        <v>365</v>
      </c>
      <c r="B17" s="72"/>
      <c r="C17" s="490" t="s">
        <v>87</v>
      </c>
      <c r="D17" s="491"/>
      <c r="E17" s="491"/>
      <c r="F17" s="491"/>
      <c r="G17" s="73"/>
      <c r="H17" s="456" t="s">
        <v>486</v>
      </c>
      <c r="I17" s="456"/>
      <c r="J17" s="456"/>
    </row>
    <row r="18" spans="1:10" s="69" customFormat="1" ht="46.5" customHeight="1">
      <c r="A18" s="45" t="s">
        <v>68</v>
      </c>
      <c r="B18" s="46"/>
      <c r="C18" s="492" t="s">
        <v>69</v>
      </c>
      <c r="D18" s="492"/>
      <c r="E18" s="492"/>
      <c r="F18" s="492"/>
      <c r="G18" s="50"/>
      <c r="H18" s="493" t="s">
        <v>84</v>
      </c>
      <c r="I18" s="493"/>
      <c r="J18" s="493"/>
    </row>
    <row r="19" spans="1:10">
      <c r="A19" s="65"/>
    </row>
    <row r="20" spans="1:10">
      <c r="A20" s="65"/>
    </row>
    <row r="21" spans="1:10">
      <c r="A21" s="65"/>
    </row>
    <row r="22" spans="1:10">
      <c r="A22" s="65"/>
    </row>
    <row r="23" spans="1:10">
      <c r="A23" s="65"/>
    </row>
    <row r="24" spans="1:10">
      <c r="A24" s="65"/>
    </row>
    <row r="25" spans="1:10">
      <c r="A25" s="65"/>
    </row>
    <row r="26" spans="1:10">
      <c r="A26" s="65"/>
    </row>
    <row r="27" spans="1:10">
      <c r="A27" s="65"/>
    </row>
    <row r="28" spans="1:10">
      <c r="A28" s="65"/>
    </row>
    <row r="29" spans="1:10">
      <c r="A29" s="65"/>
    </row>
    <row r="30" spans="1:10">
      <c r="A30" s="65"/>
    </row>
    <row r="31" spans="1:10">
      <c r="A31" s="65"/>
    </row>
    <row r="32" spans="1:10">
      <c r="A32" s="65"/>
    </row>
    <row r="33" spans="1:1">
      <c r="A33" s="65"/>
    </row>
    <row r="34" spans="1:1">
      <c r="A34" s="65"/>
    </row>
    <row r="35" spans="1:1">
      <c r="A35" s="65"/>
    </row>
    <row r="36" spans="1:1">
      <c r="A36" s="65"/>
    </row>
    <row r="37" spans="1:1">
      <c r="A37" s="65"/>
    </row>
    <row r="38" spans="1:1">
      <c r="A38" s="65"/>
    </row>
    <row r="39" spans="1:1">
      <c r="A39" s="65"/>
    </row>
    <row r="40" spans="1:1">
      <c r="A40" s="65"/>
    </row>
    <row r="41" spans="1:1">
      <c r="A41" s="65"/>
    </row>
    <row r="42" spans="1:1">
      <c r="A42" s="65"/>
    </row>
    <row r="43" spans="1:1">
      <c r="A43" s="65"/>
    </row>
    <row r="44" spans="1:1">
      <c r="A44" s="65"/>
    </row>
    <row r="45" spans="1:1">
      <c r="A45" s="65"/>
    </row>
    <row r="46" spans="1:1">
      <c r="A46" s="65"/>
    </row>
    <row r="47" spans="1:1">
      <c r="A47" s="65"/>
    </row>
    <row r="48" spans="1:1">
      <c r="A48" s="65"/>
    </row>
    <row r="49" spans="1:1">
      <c r="A49" s="65"/>
    </row>
    <row r="50" spans="1:1">
      <c r="A50" s="65"/>
    </row>
    <row r="51" spans="1:1">
      <c r="A51" s="65"/>
    </row>
    <row r="52" spans="1:1">
      <c r="A52" s="65"/>
    </row>
    <row r="53" spans="1:1">
      <c r="A53" s="65"/>
    </row>
    <row r="54" spans="1:1">
      <c r="A54" s="65"/>
    </row>
    <row r="55" spans="1:1">
      <c r="A55" s="65"/>
    </row>
    <row r="56" spans="1:1">
      <c r="A56" s="65"/>
    </row>
    <row r="57" spans="1:1">
      <c r="A57" s="65"/>
    </row>
    <row r="58" spans="1:1">
      <c r="A58" s="65"/>
    </row>
    <row r="59" spans="1:1">
      <c r="A59" s="65"/>
    </row>
    <row r="60" spans="1:1">
      <c r="A60" s="65"/>
    </row>
    <row r="61" spans="1:1">
      <c r="A61" s="65"/>
    </row>
    <row r="62" spans="1:1">
      <c r="A62" s="65"/>
    </row>
    <row r="63" spans="1:1">
      <c r="A63" s="65"/>
    </row>
    <row r="64" spans="1:1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  <row r="72" spans="1:1">
      <c r="A72" s="65"/>
    </row>
    <row r="73" spans="1:1">
      <c r="A73" s="65"/>
    </row>
    <row r="74" spans="1:1">
      <c r="A74" s="65"/>
    </row>
    <row r="75" spans="1:1">
      <c r="A75" s="65"/>
    </row>
    <row r="76" spans="1:1">
      <c r="A76" s="65"/>
    </row>
    <row r="77" spans="1:1">
      <c r="A77" s="65"/>
    </row>
    <row r="78" spans="1:1">
      <c r="A78" s="65"/>
    </row>
    <row r="79" spans="1:1">
      <c r="A79" s="65"/>
    </row>
    <row r="80" spans="1:1">
      <c r="A80" s="65"/>
    </row>
    <row r="81" spans="1:1">
      <c r="A81" s="65"/>
    </row>
    <row r="82" spans="1:1">
      <c r="A82" s="65"/>
    </row>
    <row r="83" spans="1:1">
      <c r="A83" s="65"/>
    </row>
    <row r="84" spans="1:1">
      <c r="A84" s="65"/>
    </row>
    <row r="85" spans="1:1">
      <c r="A85" s="65"/>
    </row>
    <row r="86" spans="1:1">
      <c r="A86" s="65"/>
    </row>
    <row r="87" spans="1:1">
      <c r="A87" s="65"/>
    </row>
    <row r="88" spans="1:1">
      <c r="A88" s="65"/>
    </row>
    <row r="89" spans="1:1">
      <c r="A89" s="65"/>
    </row>
    <row r="90" spans="1:1">
      <c r="A90" s="65"/>
    </row>
    <row r="91" spans="1:1">
      <c r="A91" s="65"/>
    </row>
    <row r="92" spans="1:1">
      <c r="A92" s="65"/>
    </row>
    <row r="93" spans="1:1">
      <c r="A93" s="65"/>
    </row>
    <row r="94" spans="1:1">
      <c r="A94" s="65"/>
    </row>
    <row r="95" spans="1:1">
      <c r="A95" s="65"/>
    </row>
    <row r="96" spans="1:1">
      <c r="A96" s="65"/>
    </row>
    <row r="97" spans="1:1">
      <c r="A97" s="65"/>
    </row>
    <row r="98" spans="1:1">
      <c r="A98" s="65"/>
    </row>
    <row r="99" spans="1:1">
      <c r="A99" s="65"/>
    </row>
    <row r="100" spans="1:1">
      <c r="A100" s="65"/>
    </row>
    <row r="101" spans="1:1">
      <c r="A101" s="65"/>
    </row>
    <row r="102" spans="1:1">
      <c r="A102" s="65"/>
    </row>
    <row r="103" spans="1:1">
      <c r="A103" s="65"/>
    </row>
    <row r="104" spans="1:1">
      <c r="A104" s="65"/>
    </row>
    <row r="105" spans="1:1">
      <c r="A105" s="65"/>
    </row>
    <row r="106" spans="1:1">
      <c r="A106" s="65"/>
    </row>
    <row r="107" spans="1:1">
      <c r="A107" s="65"/>
    </row>
    <row r="108" spans="1:1">
      <c r="A108" s="65"/>
    </row>
    <row r="109" spans="1:1">
      <c r="A109" s="65"/>
    </row>
    <row r="110" spans="1:1">
      <c r="A110" s="65"/>
    </row>
    <row r="111" spans="1:1">
      <c r="A111" s="65"/>
    </row>
    <row r="112" spans="1:1">
      <c r="A112" s="65"/>
    </row>
    <row r="113" spans="1:1">
      <c r="A113" s="65"/>
    </row>
    <row r="114" spans="1:1">
      <c r="A114" s="65"/>
    </row>
    <row r="115" spans="1:1">
      <c r="A115" s="65"/>
    </row>
    <row r="116" spans="1:1">
      <c r="A116" s="65"/>
    </row>
    <row r="117" spans="1:1">
      <c r="A117" s="65"/>
    </row>
    <row r="118" spans="1:1">
      <c r="A118" s="65"/>
    </row>
    <row r="119" spans="1:1">
      <c r="A119" s="65"/>
    </row>
    <row r="120" spans="1:1">
      <c r="A120" s="65"/>
    </row>
    <row r="121" spans="1:1">
      <c r="A121" s="65"/>
    </row>
    <row r="122" spans="1:1">
      <c r="A122" s="65"/>
    </row>
    <row r="123" spans="1:1">
      <c r="A123" s="65"/>
    </row>
    <row r="124" spans="1:1">
      <c r="A124" s="65"/>
    </row>
    <row r="125" spans="1:1">
      <c r="A125" s="65"/>
    </row>
    <row r="126" spans="1:1">
      <c r="A126" s="65"/>
    </row>
    <row r="127" spans="1:1">
      <c r="A127" s="65"/>
    </row>
    <row r="128" spans="1:1">
      <c r="A128" s="65"/>
    </row>
    <row r="129" spans="1:1">
      <c r="A129" s="65"/>
    </row>
    <row r="130" spans="1:1">
      <c r="A130" s="65"/>
    </row>
    <row r="131" spans="1:1">
      <c r="A131" s="65"/>
    </row>
    <row r="132" spans="1:1">
      <c r="A132" s="65"/>
    </row>
    <row r="133" spans="1:1">
      <c r="A133" s="65"/>
    </row>
    <row r="134" spans="1:1">
      <c r="A134" s="65"/>
    </row>
    <row r="135" spans="1:1">
      <c r="A135" s="65"/>
    </row>
    <row r="136" spans="1:1">
      <c r="A136" s="65"/>
    </row>
    <row r="137" spans="1:1">
      <c r="A137" s="65"/>
    </row>
    <row r="138" spans="1:1">
      <c r="A138" s="65"/>
    </row>
    <row r="139" spans="1:1">
      <c r="A139" s="65"/>
    </row>
    <row r="140" spans="1:1">
      <c r="A140" s="65"/>
    </row>
    <row r="141" spans="1:1">
      <c r="A141" s="65"/>
    </row>
    <row r="142" spans="1:1">
      <c r="A142" s="65"/>
    </row>
    <row r="143" spans="1:1">
      <c r="A143" s="65"/>
    </row>
    <row r="144" spans="1:1">
      <c r="A144" s="65"/>
    </row>
    <row r="145" spans="1:1">
      <c r="A145" s="65"/>
    </row>
    <row r="146" spans="1:1">
      <c r="A146" s="65"/>
    </row>
    <row r="147" spans="1:1">
      <c r="A147" s="65"/>
    </row>
    <row r="148" spans="1:1">
      <c r="A148" s="65"/>
    </row>
    <row r="149" spans="1:1">
      <c r="A149" s="65"/>
    </row>
    <row r="150" spans="1:1">
      <c r="A150" s="65"/>
    </row>
    <row r="151" spans="1:1">
      <c r="A151" s="65"/>
    </row>
    <row r="152" spans="1:1">
      <c r="A152" s="65"/>
    </row>
    <row r="153" spans="1:1">
      <c r="A153" s="65"/>
    </row>
    <row r="154" spans="1:1">
      <c r="A154" s="65"/>
    </row>
    <row r="155" spans="1:1">
      <c r="A155" s="65"/>
    </row>
    <row r="156" spans="1:1">
      <c r="A156" s="65"/>
    </row>
    <row r="157" spans="1:1">
      <c r="A157" s="65"/>
    </row>
    <row r="158" spans="1:1">
      <c r="A158" s="65"/>
    </row>
    <row r="159" spans="1:1">
      <c r="A159" s="65"/>
    </row>
    <row r="160" spans="1:1">
      <c r="A160" s="65"/>
    </row>
    <row r="161" spans="1:1">
      <c r="A161" s="65"/>
    </row>
    <row r="162" spans="1:1">
      <c r="A162" s="65"/>
    </row>
    <row r="163" spans="1:1">
      <c r="A163" s="65"/>
    </row>
    <row r="164" spans="1:1">
      <c r="A164" s="65"/>
    </row>
    <row r="165" spans="1:1">
      <c r="A165" s="65"/>
    </row>
    <row r="166" spans="1:1">
      <c r="A166" s="65"/>
    </row>
    <row r="167" spans="1:1">
      <c r="A167" s="65"/>
    </row>
    <row r="168" spans="1:1">
      <c r="A168" s="65"/>
    </row>
    <row r="169" spans="1:1">
      <c r="A169" s="65"/>
    </row>
    <row r="170" spans="1:1">
      <c r="A170" s="65"/>
    </row>
    <row r="171" spans="1:1">
      <c r="A171" s="65"/>
    </row>
    <row r="172" spans="1:1">
      <c r="A172" s="65"/>
    </row>
    <row r="173" spans="1:1">
      <c r="A173" s="65"/>
    </row>
    <row r="174" spans="1:1">
      <c r="A174" s="65"/>
    </row>
    <row r="175" spans="1:1">
      <c r="A175" s="65"/>
    </row>
    <row r="176" spans="1:1">
      <c r="A176" s="65"/>
    </row>
    <row r="177" spans="1:1">
      <c r="A177" s="65"/>
    </row>
    <row r="178" spans="1:1">
      <c r="A178" s="65"/>
    </row>
    <row r="179" spans="1:1">
      <c r="A179" s="65"/>
    </row>
    <row r="180" spans="1:1">
      <c r="A180" s="65"/>
    </row>
    <row r="181" spans="1:1">
      <c r="A181" s="65"/>
    </row>
    <row r="182" spans="1:1">
      <c r="A182" s="65"/>
    </row>
    <row r="183" spans="1:1">
      <c r="A183" s="65"/>
    </row>
    <row r="184" spans="1:1">
      <c r="A184" s="65"/>
    </row>
  </sheetData>
  <mergeCells count="13">
    <mergeCell ref="F4:F5"/>
    <mergeCell ref="G4:J4"/>
    <mergeCell ref="E4:E5"/>
    <mergeCell ref="A4:A5"/>
    <mergeCell ref="C17:F17"/>
    <mergeCell ref="H17:J17"/>
    <mergeCell ref="C18:F18"/>
    <mergeCell ref="H18:J18"/>
    <mergeCell ref="A2:J2"/>
    <mergeCell ref="B4:B5"/>
    <mergeCell ref="C4:C5"/>
    <mergeCell ref="D4:D5"/>
    <mergeCell ref="A3:J3"/>
  </mergeCells>
  <phoneticPr fontId="0" type="noConversion"/>
  <pageMargins left="0.23622047244094491" right="0.15748031496062992" top="0.19685039370078741" bottom="0.2" header="0.2" footer="0.31496062992125984"/>
  <pageSetup paperSize="9" scale="60" firstPageNumber="9" orientation="landscape" useFirstPageNumber="1" r:id="rId1"/>
  <headerFooter alignWithMargins="0"/>
  <ignoredErrors>
    <ignoredError sqref="B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2:J262"/>
  <sheetViews>
    <sheetView view="pageBreakPreview" zoomScale="60" zoomScaleNormal="100" workbookViewId="0">
      <selection activeCell="Q45" sqref="Q45"/>
    </sheetView>
  </sheetViews>
  <sheetFormatPr defaultRowHeight="18.75"/>
  <cols>
    <col min="1" max="1" width="60.28515625" style="3" customWidth="1"/>
    <col min="2" max="2" width="12" style="41" customWidth="1"/>
    <col min="3" max="3" width="16.140625" style="41" customWidth="1"/>
    <col min="4" max="4" width="16.7109375" style="41" customWidth="1"/>
    <col min="5" max="5" width="16.140625" style="41" customWidth="1"/>
    <col min="6" max="6" width="16" style="41" customWidth="1"/>
    <col min="7" max="7" width="16.28515625" style="3" customWidth="1"/>
    <col min="8" max="8" width="16.85546875" style="3" customWidth="1"/>
    <col min="9" max="9" width="16.140625" style="3" customWidth="1"/>
    <col min="10" max="10" width="16.42578125" style="3" customWidth="1"/>
    <col min="11" max="16384" width="9.140625" style="3"/>
  </cols>
  <sheetData>
    <row r="2" spans="1:10" ht="33.75" customHeight="1">
      <c r="A2" s="457" t="s">
        <v>441</v>
      </c>
      <c r="B2" s="457"/>
      <c r="C2" s="457"/>
      <c r="D2" s="457"/>
      <c r="E2" s="457"/>
      <c r="F2" s="457"/>
      <c r="G2" s="457"/>
      <c r="H2" s="457"/>
    </row>
    <row r="3" spans="1:10" ht="28.5" customHeight="1">
      <c r="A3" s="131"/>
      <c r="B3" s="133"/>
      <c r="C3" s="131"/>
      <c r="D3" s="131"/>
      <c r="E3" s="131"/>
      <c r="F3" s="133"/>
      <c r="G3" s="131"/>
      <c r="H3" s="131"/>
      <c r="I3" s="497" t="s">
        <v>326</v>
      </c>
      <c r="J3" s="497"/>
    </row>
    <row r="4" spans="1:10" ht="41.25" customHeight="1">
      <c r="A4" s="427" t="s">
        <v>170</v>
      </c>
      <c r="B4" s="429" t="s">
        <v>17</v>
      </c>
      <c r="C4" s="429" t="s">
        <v>523</v>
      </c>
      <c r="D4" s="429" t="s">
        <v>516</v>
      </c>
      <c r="E4" s="429" t="s">
        <v>517</v>
      </c>
      <c r="F4" s="495" t="s">
        <v>518</v>
      </c>
      <c r="G4" s="461" t="s">
        <v>339</v>
      </c>
      <c r="H4" s="462"/>
      <c r="I4" s="462"/>
      <c r="J4" s="463"/>
    </row>
    <row r="5" spans="1:10" ht="54" customHeight="1">
      <c r="A5" s="428"/>
      <c r="B5" s="430"/>
      <c r="C5" s="430"/>
      <c r="D5" s="430"/>
      <c r="E5" s="430"/>
      <c r="F5" s="496"/>
      <c r="G5" s="68" t="s">
        <v>133</v>
      </c>
      <c r="H5" s="68" t="s">
        <v>134</v>
      </c>
      <c r="I5" s="68" t="s">
        <v>135</v>
      </c>
      <c r="J5" s="68" t="s">
        <v>63</v>
      </c>
    </row>
    <row r="6" spans="1:10" ht="23.25" customHeight="1">
      <c r="A6" s="134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39">
        <v>9</v>
      </c>
      <c r="J6" s="39">
        <v>10</v>
      </c>
    </row>
    <row r="7" spans="1:10" ht="39" customHeight="1">
      <c r="A7" s="135" t="s">
        <v>73</v>
      </c>
      <c r="B7" s="21"/>
      <c r="C7" s="371">
        <f>C8+C9</f>
        <v>0</v>
      </c>
      <c r="D7" s="371">
        <f>D8+D9</f>
        <v>1942.8</v>
      </c>
      <c r="E7" s="371">
        <f>E8+E9</f>
        <v>0</v>
      </c>
      <c r="F7" s="371">
        <f>SUM(G7:J7)</f>
        <v>1942.8</v>
      </c>
      <c r="G7" s="371">
        <f>G8+G9</f>
        <v>0</v>
      </c>
      <c r="H7" s="371">
        <f>H8+H9</f>
        <v>0</v>
      </c>
      <c r="I7" s="371">
        <f>I8+I9</f>
        <v>0</v>
      </c>
      <c r="J7" s="371">
        <f>J8+J9</f>
        <v>1942.8</v>
      </c>
    </row>
    <row r="8" spans="1:10" ht="33" customHeight="1">
      <c r="A8" s="268" t="s">
        <v>1</v>
      </c>
      <c r="B8" s="287">
        <v>4010</v>
      </c>
      <c r="C8" s="294"/>
      <c r="D8" s="294"/>
      <c r="E8" s="294"/>
      <c r="F8" s="294">
        <f t="shared" ref="F8:F15" si="0">SUM(G8:J8)</f>
        <v>0</v>
      </c>
      <c r="G8" s="294"/>
      <c r="H8" s="294"/>
      <c r="I8" s="271"/>
      <c r="J8" s="271"/>
    </row>
    <row r="9" spans="1:10" s="43" customFormat="1" ht="29.25" customHeight="1">
      <c r="A9" s="150" t="s">
        <v>2</v>
      </c>
      <c r="B9" s="152">
        <v>4020</v>
      </c>
      <c r="C9" s="294">
        <f>SUM(C10:C15)</f>
        <v>0</v>
      </c>
      <c r="D9" s="294">
        <f>SUM(D10:D15)</f>
        <v>1942.8</v>
      </c>
      <c r="E9" s="294">
        <f>SUM(E10:E15)</f>
        <v>0</v>
      </c>
      <c r="F9" s="294">
        <f t="shared" si="0"/>
        <v>1942.8</v>
      </c>
      <c r="G9" s="294">
        <f>SUM(G10:G15)</f>
        <v>0</v>
      </c>
      <c r="H9" s="294">
        <f>SUM(H10:H15)</f>
        <v>0</v>
      </c>
      <c r="I9" s="294">
        <f>SUM(I10:I15)</f>
        <v>0</v>
      </c>
      <c r="J9" s="294">
        <f>SUM(J10:J15)</f>
        <v>1942.8</v>
      </c>
    </row>
    <row r="10" spans="1:10" s="43" customFormat="1" hidden="1">
      <c r="A10" s="281" t="s">
        <v>460</v>
      </c>
      <c r="B10" s="156"/>
      <c r="C10" s="274"/>
      <c r="D10" s="274"/>
      <c r="E10" s="274"/>
      <c r="F10" s="274">
        <f t="shared" si="0"/>
        <v>0</v>
      </c>
      <c r="G10" s="274"/>
      <c r="H10" s="274"/>
      <c r="I10" s="274"/>
      <c r="J10" s="274"/>
    </row>
    <row r="11" spans="1:10" s="43" customFormat="1" hidden="1">
      <c r="A11" s="281" t="s">
        <v>504</v>
      </c>
      <c r="B11" s="156"/>
      <c r="C11" s="274"/>
      <c r="D11" s="274"/>
      <c r="E11" s="274"/>
      <c r="F11" s="274">
        <f t="shared" si="0"/>
        <v>0</v>
      </c>
      <c r="G11" s="274"/>
      <c r="H11" s="274"/>
      <c r="I11" s="274"/>
      <c r="J11" s="274"/>
    </row>
    <row r="12" spans="1:10" s="43" customFormat="1" ht="75">
      <c r="A12" s="374" t="s">
        <v>544</v>
      </c>
      <c r="B12" s="156"/>
      <c r="C12" s="274"/>
      <c r="D12" s="274"/>
      <c r="E12" s="274"/>
      <c r="F12" s="274">
        <f t="shared" si="0"/>
        <v>1600</v>
      </c>
      <c r="G12" s="274"/>
      <c r="H12" s="274"/>
      <c r="I12" s="274"/>
      <c r="J12" s="274">
        <v>1600</v>
      </c>
    </row>
    <row r="13" spans="1:10" s="43" customFormat="1">
      <c r="A13" s="293" t="s">
        <v>505</v>
      </c>
      <c r="B13" s="156"/>
      <c r="C13" s="274"/>
      <c r="D13" s="274">
        <v>1600</v>
      </c>
      <c r="E13" s="274"/>
      <c r="F13" s="274">
        <f t="shared" si="0"/>
        <v>0</v>
      </c>
      <c r="G13" s="274"/>
      <c r="H13" s="274"/>
      <c r="I13" s="274"/>
      <c r="J13" s="274"/>
    </row>
    <row r="14" spans="1:10" s="43" customFormat="1" ht="20.25" customHeight="1">
      <c r="A14" s="281" t="s">
        <v>484</v>
      </c>
      <c r="B14" s="156"/>
      <c r="C14" s="274"/>
      <c r="D14" s="274">
        <v>114</v>
      </c>
      <c r="E14" s="274"/>
      <c r="F14" s="274">
        <f t="shared" si="0"/>
        <v>114</v>
      </c>
      <c r="G14" s="274"/>
      <c r="H14" s="274"/>
      <c r="I14" s="274"/>
      <c r="J14" s="274">
        <v>114</v>
      </c>
    </row>
    <row r="15" spans="1:10" s="43" customFormat="1" ht="20.25" customHeight="1">
      <c r="A15" s="281" t="s">
        <v>506</v>
      </c>
      <c r="B15" s="156"/>
      <c r="C15" s="274"/>
      <c r="D15" s="274">
        <v>228.8</v>
      </c>
      <c r="E15" s="274"/>
      <c r="F15" s="274">
        <f t="shared" si="0"/>
        <v>228.8</v>
      </c>
      <c r="G15" s="274"/>
      <c r="H15" s="274"/>
      <c r="I15" s="274"/>
      <c r="J15" s="274">
        <v>228.8</v>
      </c>
    </row>
    <row r="16" spans="1:10" s="43" customFormat="1" ht="20.25" hidden="1" customHeight="1">
      <c r="A16" s="281" t="s">
        <v>467</v>
      </c>
      <c r="B16" s="272"/>
      <c r="C16" s="285"/>
      <c r="D16" s="273"/>
      <c r="E16" s="285"/>
      <c r="F16" s="273"/>
      <c r="G16" s="273"/>
      <c r="H16" s="273"/>
      <c r="I16" s="274"/>
      <c r="J16" s="274"/>
    </row>
    <row r="17" spans="1:10" s="43" customFormat="1" ht="20.25" hidden="1" customHeight="1">
      <c r="A17" s="282" t="s">
        <v>468</v>
      </c>
      <c r="B17" s="272"/>
      <c r="C17" s="285"/>
      <c r="D17" s="273"/>
      <c r="E17" s="285"/>
      <c r="F17" s="273"/>
      <c r="G17" s="273"/>
      <c r="H17" s="273"/>
      <c r="I17" s="274"/>
      <c r="J17" s="274"/>
    </row>
    <row r="18" spans="1:10" s="43" customFormat="1" ht="20.25" hidden="1" customHeight="1">
      <c r="A18" s="281" t="s">
        <v>469</v>
      </c>
      <c r="B18" s="272"/>
      <c r="C18" s="286"/>
      <c r="D18" s="273"/>
      <c r="E18" s="286"/>
      <c r="F18" s="273"/>
      <c r="G18" s="273"/>
      <c r="H18" s="273"/>
      <c r="I18" s="274"/>
      <c r="J18" s="274"/>
    </row>
    <row r="19" spans="1:10" s="43" customFormat="1" ht="20.25" hidden="1" customHeight="1">
      <c r="A19" s="281" t="s">
        <v>470</v>
      </c>
      <c r="B19" s="272"/>
      <c r="C19" s="285"/>
      <c r="D19" s="273"/>
      <c r="E19" s="285"/>
      <c r="F19" s="273"/>
      <c r="G19" s="273"/>
      <c r="H19" s="273"/>
      <c r="I19" s="274"/>
      <c r="J19" s="274"/>
    </row>
    <row r="20" spans="1:10" s="43" customFormat="1" ht="20.25" hidden="1" customHeight="1">
      <c r="A20" s="283" t="s">
        <v>471</v>
      </c>
      <c r="B20" s="272"/>
      <c r="C20" s="285"/>
      <c r="D20" s="273"/>
      <c r="E20" s="285"/>
      <c r="F20" s="273"/>
      <c r="G20" s="273"/>
      <c r="H20" s="273"/>
      <c r="I20" s="274"/>
      <c r="J20" s="274"/>
    </row>
    <row r="21" spans="1:10" s="43" customFormat="1" ht="20.25" hidden="1" customHeight="1">
      <c r="A21" s="283" t="s">
        <v>472</v>
      </c>
      <c r="B21" s="272"/>
      <c r="C21" s="285"/>
      <c r="D21" s="273"/>
      <c r="E21" s="285"/>
      <c r="F21" s="273"/>
      <c r="G21" s="273"/>
      <c r="H21" s="273"/>
      <c r="I21" s="274"/>
      <c r="J21" s="274"/>
    </row>
    <row r="22" spans="1:10" s="43" customFormat="1" ht="20.25" hidden="1" customHeight="1">
      <c r="A22" s="283" t="s">
        <v>473</v>
      </c>
      <c r="B22" s="272"/>
      <c r="C22" s="285"/>
      <c r="D22" s="273"/>
      <c r="E22" s="285"/>
      <c r="F22" s="273"/>
      <c r="G22" s="273"/>
      <c r="H22" s="273"/>
      <c r="I22" s="274"/>
      <c r="J22" s="274"/>
    </row>
    <row r="23" spans="1:10" s="43" customFormat="1" ht="20.25" hidden="1" customHeight="1">
      <c r="A23" s="283" t="s">
        <v>465</v>
      </c>
      <c r="B23" s="272"/>
      <c r="C23" s="285"/>
      <c r="D23" s="273"/>
      <c r="E23" s="285"/>
      <c r="F23" s="273"/>
      <c r="G23" s="273"/>
      <c r="H23" s="273"/>
      <c r="I23" s="274"/>
      <c r="J23" s="274"/>
    </row>
    <row r="24" spans="1:10" s="43" customFormat="1" ht="20.25" hidden="1" customHeight="1">
      <c r="A24" s="283" t="s">
        <v>474</v>
      </c>
      <c r="B24" s="272"/>
      <c r="C24" s="285"/>
      <c r="D24" s="273"/>
      <c r="E24" s="285"/>
      <c r="F24" s="273"/>
      <c r="G24" s="273"/>
      <c r="H24" s="273"/>
      <c r="I24" s="274"/>
      <c r="J24" s="274"/>
    </row>
    <row r="25" spans="1:10" s="43" customFormat="1" ht="38.25" hidden="1" customHeight="1">
      <c r="A25" s="283" t="s">
        <v>474</v>
      </c>
      <c r="B25" s="272"/>
      <c r="C25" s="285"/>
      <c r="D25" s="273"/>
      <c r="E25" s="285"/>
      <c r="F25" s="273"/>
      <c r="G25" s="273"/>
      <c r="H25" s="273"/>
      <c r="I25" s="274"/>
      <c r="J25" s="274"/>
    </row>
    <row r="26" spans="1:10" s="43" customFormat="1" ht="23.25" hidden="1" customHeight="1">
      <c r="A26" s="283" t="s">
        <v>474</v>
      </c>
      <c r="B26" s="272"/>
      <c r="C26" s="285"/>
      <c r="D26" s="273"/>
      <c r="E26" s="285"/>
      <c r="F26" s="273"/>
      <c r="G26" s="273"/>
      <c r="H26" s="273"/>
      <c r="I26" s="274"/>
      <c r="J26" s="274"/>
    </row>
    <row r="27" spans="1:10" s="43" customFormat="1" ht="25.5" hidden="1" customHeight="1">
      <c r="A27" s="283" t="s">
        <v>474</v>
      </c>
      <c r="B27" s="272"/>
      <c r="C27" s="285"/>
      <c r="D27" s="273"/>
      <c r="E27" s="285"/>
      <c r="F27" s="273"/>
      <c r="G27" s="273"/>
      <c r="H27" s="273"/>
      <c r="I27" s="274"/>
      <c r="J27" s="274"/>
    </row>
    <row r="28" spans="1:10" s="43" customFormat="1" ht="31.5" hidden="1" customHeight="1">
      <c r="A28" s="283" t="s">
        <v>474</v>
      </c>
      <c r="B28" s="272"/>
      <c r="C28" s="285"/>
      <c r="D28" s="273"/>
      <c r="E28" s="285"/>
      <c r="F28" s="273"/>
      <c r="G28" s="273"/>
      <c r="H28" s="273"/>
      <c r="I28" s="274"/>
      <c r="J28" s="274"/>
    </row>
    <row r="29" spans="1:10" s="43" customFormat="1" ht="24" hidden="1" customHeight="1">
      <c r="A29" s="283" t="s">
        <v>474</v>
      </c>
      <c r="B29" s="272"/>
      <c r="C29" s="285"/>
      <c r="D29" s="273"/>
      <c r="E29" s="285"/>
      <c r="F29" s="273"/>
      <c r="G29" s="273"/>
      <c r="H29" s="273"/>
      <c r="I29" s="274"/>
      <c r="J29" s="274"/>
    </row>
    <row r="30" spans="1:10" s="43" customFormat="1" ht="22.5" hidden="1" customHeight="1">
      <c r="A30" s="283" t="s">
        <v>474</v>
      </c>
      <c r="B30" s="272"/>
      <c r="C30" s="285"/>
      <c r="D30" s="273"/>
      <c r="E30" s="285"/>
      <c r="F30" s="273"/>
      <c r="G30" s="273"/>
      <c r="H30" s="273"/>
      <c r="I30" s="274"/>
      <c r="J30" s="274"/>
    </row>
    <row r="31" spans="1:10" s="43" customFormat="1" ht="40.5" hidden="1" customHeight="1">
      <c r="A31" s="283" t="s">
        <v>474</v>
      </c>
      <c r="B31" s="272"/>
      <c r="C31" s="285"/>
      <c r="D31" s="273"/>
      <c r="E31" s="285"/>
      <c r="F31" s="273"/>
      <c r="G31" s="273"/>
      <c r="H31" s="273"/>
      <c r="I31" s="274"/>
      <c r="J31" s="274"/>
    </row>
    <row r="32" spans="1:10" s="43" customFormat="1" ht="22.5" hidden="1" customHeight="1">
      <c r="A32" s="283" t="s">
        <v>474</v>
      </c>
      <c r="B32" s="272"/>
      <c r="C32" s="285"/>
      <c r="D32" s="273"/>
      <c r="E32" s="285"/>
      <c r="F32" s="273"/>
      <c r="G32" s="273"/>
      <c r="H32" s="273"/>
      <c r="I32" s="274"/>
      <c r="J32" s="274"/>
    </row>
    <row r="33" spans="1:10" s="43" customFormat="1" ht="22.5" hidden="1" customHeight="1">
      <c r="A33" s="283" t="s">
        <v>474</v>
      </c>
      <c r="B33" s="272"/>
      <c r="C33" s="285"/>
      <c r="D33" s="273"/>
      <c r="E33" s="285"/>
      <c r="F33" s="273"/>
      <c r="G33" s="273"/>
      <c r="H33" s="273"/>
      <c r="I33" s="274"/>
      <c r="J33" s="274"/>
    </row>
    <row r="34" spans="1:10" s="43" customFormat="1" ht="24.75" hidden="1" customHeight="1">
      <c r="A34" s="283" t="s">
        <v>474</v>
      </c>
      <c r="B34" s="272"/>
      <c r="C34" s="285"/>
      <c r="D34" s="273"/>
      <c r="E34" s="285"/>
      <c r="F34" s="273"/>
      <c r="G34" s="273"/>
      <c r="H34" s="273"/>
      <c r="I34" s="274"/>
      <c r="J34" s="274"/>
    </row>
    <row r="35" spans="1:10" s="43" customFormat="1" ht="24.75" hidden="1" customHeight="1">
      <c r="A35" s="283" t="s">
        <v>474</v>
      </c>
      <c r="B35" s="272"/>
      <c r="C35" s="285"/>
      <c r="D35" s="273"/>
      <c r="E35" s="285"/>
      <c r="F35" s="273"/>
      <c r="G35" s="273"/>
      <c r="H35" s="273"/>
      <c r="I35" s="274"/>
      <c r="J35" s="274"/>
    </row>
    <row r="36" spans="1:10" s="43" customFormat="1" ht="29.25" hidden="1" customHeight="1">
      <c r="A36" s="283" t="s">
        <v>474</v>
      </c>
      <c r="B36" s="272"/>
      <c r="C36" s="285"/>
      <c r="D36" s="273"/>
      <c r="E36" s="285"/>
      <c r="F36" s="273"/>
      <c r="G36" s="273"/>
      <c r="H36" s="273"/>
      <c r="I36" s="274"/>
      <c r="J36" s="274"/>
    </row>
    <row r="37" spans="1:10" s="43" customFormat="1" ht="23.25" hidden="1" customHeight="1">
      <c r="A37" s="283" t="s">
        <v>492</v>
      </c>
      <c r="B37" s="272"/>
      <c r="C37" s="285"/>
      <c r="D37" s="273"/>
      <c r="E37" s="285"/>
      <c r="F37" s="273"/>
      <c r="G37" s="273"/>
      <c r="H37" s="273"/>
      <c r="I37" s="274"/>
      <c r="J37" s="274"/>
    </row>
    <row r="38" spans="1:10">
      <c r="A38" s="137"/>
      <c r="B38" s="38"/>
      <c r="C38" s="138"/>
      <c r="D38" s="139"/>
      <c r="E38" s="139"/>
      <c r="F38" s="139"/>
      <c r="G38" s="139"/>
      <c r="H38" s="139"/>
    </row>
    <row r="39" spans="1:10" ht="26.25" customHeight="1">
      <c r="A39" s="130" t="s">
        <v>365</v>
      </c>
      <c r="B39" s="22"/>
      <c r="C39" s="438" t="s">
        <v>87</v>
      </c>
      <c r="D39" s="438"/>
      <c r="E39" s="144"/>
      <c r="F39" s="140"/>
      <c r="G39" s="471" t="s">
        <v>486</v>
      </c>
      <c r="H39" s="472"/>
      <c r="I39" s="472"/>
    </row>
    <row r="40" spans="1:10">
      <c r="A40" s="38" t="s">
        <v>375</v>
      </c>
      <c r="B40" s="37"/>
      <c r="C40" s="441" t="s">
        <v>414</v>
      </c>
      <c r="D40" s="441"/>
      <c r="E40" s="145"/>
      <c r="F40" s="37"/>
      <c r="G40" s="442" t="s">
        <v>84</v>
      </c>
      <c r="H40" s="442"/>
      <c r="I40" s="442"/>
    </row>
    <row r="41" spans="1:10">
      <c r="A41" s="137"/>
      <c r="B41" s="38"/>
      <c r="C41" s="138"/>
      <c r="D41" s="139"/>
      <c r="E41" s="139"/>
      <c r="F41" s="139"/>
      <c r="G41" s="139"/>
      <c r="H41" s="139"/>
    </row>
    <row r="42" spans="1:10">
      <c r="A42" s="137"/>
      <c r="B42" s="38"/>
      <c r="C42" s="138"/>
      <c r="D42" s="139"/>
      <c r="E42" s="139"/>
      <c r="F42" s="139"/>
      <c r="G42" s="139"/>
      <c r="H42" s="139"/>
    </row>
    <row r="43" spans="1:10">
      <c r="A43" s="137"/>
      <c r="B43" s="38"/>
      <c r="C43" s="138"/>
      <c r="D43" s="139"/>
      <c r="E43" s="139"/>
      <c r="F43" s="139"/>
      <c r="G43" s="139"/>
      <c r="H43" s="139"/>
    </row>
    <row r="44" spans="1:10">
      <c r="A44" s="137"/>
      <c r="B44" s="38"/>
      <c r="C44" s="138"/>
      <c r="D44" s="139"/>
      <c r="E44" s="139"/>
      <c r="F44" s="139"/>
      <c r="G44" s="139"/>
      <c r="H44" s="139"/>
    </row>
    <row r="45" spans="1:10">
      <c r="A45" s="137"/>
      <c r="B45" s="38"/>
      <c r="C45" s="138"/>
      <c r="D45" s="139"/>
      <c r="E45" s="139"/>
      <c r="F45" s="139"/>
      <c r="G45" s="139"/>
      <c r="H45" s="139"/>
    </row>
    <row r="46" spans="1:10">
      <c r="A46" s="137"/>
      <c r="B46" s="38"/>
      <c r="C46" s="138"/>
      <c r="D46" s="139"/>
      <c r="E46" s="139"/>
      <c r="F46" s="139"/>
      <c r="G46" s="139"/>
      <c r="H46" s="139"/>
    </row>
    <row r="47" spans="1:10">
      <c r="A47" s="137"/>
      <c r="B47" s="38"/>
      <c r="C47" s="138"/>
      <c r="D47" s="139"/>
      <c r="E47" s="139"/>
      <c r="F47" s="139"/>
      <c r="G47" s="139"/>
      <c r="H47" s="139"/>
    </row>
    <row r="48" spans="1:10">
      <c r="A48" s="137"/>
      <c r="B48" s="38"/>
      <c r="C48" s="138"/>
      <c r="D48" s="139"/>
      <c r="E48" s="139"/>
      <c r="F48" s="139"/>
      <c r="G48" s="139"/>
      <c r="H48" s="139"/>
    </row>
    <row r="49" spans="1:8">
      <c r="A49" s="137"/>
      <c r="B49" s="38"/>
      <c r="C49" s="138"/>
      <c r="D49" s="139"/>
      <c r="E49" s="139"/>
      <c r="F49" s="139"/>
      <c r="G49" s="139"/>
      <c r="H49" s="139"/>
    </row>
    <row r="50" spans="1:8">
      <c r="A50" s="137"/>
      <c r="B50" s="38"/>
      <c r="C50" s="138"/>
      <c r="D50" s="139"/>
      <c r="E50" s="139"/>
      <c r="F50" s="139"/>
      <c r="G50" s="139"/>
      <c r="H50" s="139"/>
    </row>
    <row r="51" spans="1:8">
      <c r="A51" s="137"/>
      <c r="B51" s="38"/>
      <c r="C51" s="138"/>
      <c r="D51" s="139"/>
      <c r="E51" s="139"/>
      <c r="F51" s="139"/>
      <c r="G51" s="139"/>
      <c r="H51" s="139"/>
    </row>
    <row r="52" spans="1:8">
      <c r="A52" s="137"/>
      <c r="B52" s="38"/>
      <c r="C52" s="138"/>
      <c r="D52" s="139"/>
      <c r="E52" s="139"/>
      <c r="F52" s="139"/>
      <c r="G52" s="139"/>
      <c r="H52" s="139"/>
    </row>
    <row r="53" spans="1:8">
      <c r="A53" s="137"/>
      <c r="B53" s="38"/>
      <c r="C53" s="138"/>
      <c r="D53" s="139"/>
      <c r="E53" s="139"/>
      <c r="F53" s="139"/>
      <c r="G53" s="139"/>
      <c r="H53" s="139"/>
    </row>
    <row r="54" spans="1:8">
      <c r="A54" s="137"/>
      <c r="B54" s="38"/>
      <c r="C54" s="138"/>
      <c r="D54" s="139"/>
      <c r="E54" s="139"/>
      <c r="F54" s="139"/>
      <c r="G54" s="139"/>
      <c r="H54" s="139"/>
    </row>
    <row r="55" spans="1:8">
      <c r="A55" s="137"/>
      <c r="B55" s="38"/>
      <c r="C55" s="138"/>
      <c r="D55" s="139"/>
      <c r="E55" s="139"/>
      <c r="F55" s="139"/>
      <c r="G55" s="139"/>
      <c r="H55" s="139"/>
    </row>
    <row r="56" spans="1:8">
      <c r="A56" s="137"/>
      <c r="B56" s="38"/>
      <c r="C56" s="138"/>
      <c r="D56" s="139"/>
      <c r="E56" s="139"/>
      <c r="F56" s="139"/>
      <c r="G56" s="139"/>
      <c r="H56" s="139"/>
    </row>
    <row r="57" spans="1:8">
      <c r="A57" s="137"/>
      <c r="B57" s="38"/>
      <c r="C57" s="138"/>
      <c r="D57" s="139"/>
      <c r="E57" s="139"/>
      <c r="F57" s="139"/>
      <c r="G57" s="139"/>
      <c r="H57" s="139"/>
    </row>
    <row r="58" spans="1:8">
      <c r="A58" s="137"/>
      <c r="B58" s="38"/>
      <c r="C58" s="138"/>
      <c r="D58" s="139"/>
      <c r="E58" s="139"/>
      <c r="F58" s="139"/>
      <c r="G58" s="139"/>
      <c r="H58" s="139"/>
    </row>
    <row r="59" spans="1:8">
      <c r="A59" s="137"/>
      <c r="B59" s="38"/>
      <c r="C59" s="138"/>
      <c r="D59" s="139"/>
      <c r="E59" s="139"/>
      <c r="F59" s="139"/>
      <c r="G59" s="139"/>
      <c r="H59" s="139"/>
    </row>
    <row r="60" spans="1:8">
      <c r="A60" s="137"/>
      <c r="B60" s="38"/>
      <c r="C60" s="138"/>
      <c r="D60" s="139"/>
      <c r="E60" s="139"/>
      <c r="F60" s="139"/>
      <c r="G60" s="139"/>
      <c r="H60" s="139"/>
    </row>
    <row r="61" spans="1:8">
      <c r="A61" s="137"/>
      <c r="B61" s="38"/>
      <c r="C61" s="138"/>
      <c r="D61" s="139"/>
      <c r="E61" s="139"/>
      <c r="F61" s="139"/>
      <c r="G61" s="139"/>
      <c r="H61" s="139"/>
    </row>
    <row r="62" spans="1:8">
      <c r="A62" s="137"/>
      <c r="B62" s="38"/>
      <c r="C62" s="138"/>
      <c r="D62" s="139"/>
      <c r="E62" s="139"/>
      <c r="F62" s="139"/>
      <c r="G62" s="139"/>
      <c r="H62" s="139"/>
    </row>
    <row r="63" spans="1:8">
      <c r="A63" s="137"/>
      <c r="B63" s="38"/>
      <c r="C63" s="138"/>
      <c r="D63" s="139"/>
      <c r="E63" s="139"/>
      <c r="F63" s="139"/>
      <c r="G63" s="139"/>
      <c r="H63" s="139"/>
    </row>
    <row r="64" spans="1:8">
      <c r="A64" s="137"/>
      <c r="B64" s="38"/>
      <c r="C64" s="138"/>
      <c r="D64" s="139"/>
      <c r="E64" s="139"/>
      <c r="F64" s="139"/>
      <c r="G64" s="139"/>
      <c r="H64" s="139"/>
    </row>
    <row r="65" spans="1:8">
      <c r="A65" s="137"/>
      <c r="B65" s="38"/>
      <c r="C65" s="138"/>
      <c r="D65" s="139"/>
      <c r="E65" s="139"/>
      <c r="F65" s="139"/>
      <c r="G65" s="139"/>
      <c r="H65" s="139"/>
    </row>
    <row r="66" spans="1:8">
      <c r="A66" s="137"/>
      <c r="B66" s="38"/>
      <c r="C66" s="138"/>
      <c r="D66" s="139"/>
      <c r="E66" s="139"/>
      <c r="F66" s="139"/>
      <c r="G66" s="139"/>
      <c r="H66" s="139"/>
    </row>
    <row r="67" spans="1:8">
      <c r="A67" s="137"/>
      <c r="B67" s="38"/>
      <c r="C67" s="138"/>
      <c r="D67" s="139"/>
      <c r="E67" s="139"/>
      <c r="F67" s="139"/>
      <c r="G67" s="139"/>
      <c r="H67" s="139"/>
    </row>
    <row r="68" spans="1:8">
      <c r="A68" s="137"/>
      <c r="B68" s="38"/>
      <c r="C68" s="138"/>
      <c r="D68" s="139"/>
      <c r="E68" s="139"/>
      <c r="F68" s="139"/>
      <c r="G68" s="139"/>
      <c r="H68" s="139"/>
    </row>
    <row r="69" spans="1:8">
      <c r="A69" s="137"/>
      <c r="B69" s="38"/>
      <c r="C69" s="138"/>
      <c r="D69" s="139"/>
      <c r="E69" s="139"/>
      <c r="F69" s="139"/>
      <c r="G69" s="139"/>
      <c r="H69" s="139"/>
    </row>
    <row r="70" spans="1:8">
      <c r="A70" s="137"/>
      <c r="B70" s="38"/>
      <c r="C70" s="138"/>
      <c r="D70" s="139"/>
      <c r="E70" s="139"/>
      <c r="F70" s="139"/>
      <c r="G70" s="139"/>
      <c r="H70" s="139"/>
    </row>
    <row r="71" spans="1:8">
      <c r="A71" s="137"/>
      <c r="B71" s="38"/>
      <c r="C71" s="138"/>
      <c r="D71" s="139"/>
      <c r="E71" s="139"/>
      <c r="F71" s="139"/>
      <c r="G71" s="139"/>
      <c r="H71" s="139"/>
    </row>
    <row r="72" spans="1:8">
      <c r="A72" s="137"/>
      <c r="C72" s="42"/>
      <c r="D72" s="141"/>
      <c r="E72" s="141"/>
      <c r="F72" s="141"/>
      <c r="G72" s="141"/>
      <c r="H72" s="141"/>
    </row>
    <row r="73" spans="1:8">
      <c r="A73" s="142"/>
      <c r="C73" s="42"/>
      <c r="D73" s="141"/>
      <c r="E73" s="141"/>
      <c r="F73" s="141"/>
      <c r="G73" s="141"/>
      <c r="H73" s="141"/>
    </row>
    <row r="74" spans="1:8">
      <c r="A74" s="142"/>
      <c r="C74" s="42"/>
      <c r="D74" s="141"/>
      <c r="E74" s="141"/>
      <c r="F74" s="141"/>
      <c r="G74" s="141"/>
      <c r="H74" s="141"/>
    </row>
    <row r="75" spans="1:8">
      <c r="A75" s="142"/>
      <c r="C75" s="42"/>
      <c r="D75" s="141"/>
      <c r="E75" s="141"/>
      <c r="F75" s="141"/>
      <c r="G75" s="141"/>
      <c r="H75" s="141"/>
    </row>
    <row r="76" spans="1:8">
      <c r="A76" s="142"/>
      <c r="C76" s="42"/>
      <c r="D76" s="141"/>
      <c r="E76" s="141"/>
      <c r="F76" s="141"/>
      <c r="G76" s="141"/>
      <c r="H76" s="141"/>
    </row>
    <row r="77" spans="1:8">
      <c r="A77" s="142"/>
      <c r="C77" s="42"/>
      <c r="D77" s="141"/>
      <c r="E77" s="141"/>
      <c r="F77" s="141"/>
      <c r="G77" s="141"/>
      <c r="H77" s="141"/>
    </row>
    <row r="78" spans="1:8">
      <c r="A78" s="142"/>
      <c r="C78" s="42"/>
      <c r="D78" s="141"/>
      <c r="E78" s="141"/>
      <c r="F78" s="141"/>
      <c r="G78" s="141"/>
      <c r="H78" s="141"/>
    </row>
    <row r="79" spans="1:8">
      <c r="A79" s="142"/>
      <c r="C79" s="42"/>
      <c r="D79" s="141"/>
      <c r="E79" s="141"/>
      <c r="F79" s="141"/>
      <c r="G79" s="141"/>
      <c r="H79" s="141"/>
    </row>
    <row r="80" spans="1:8">
      <c r="A80" s="142"/>
      <c r="C80" s="42"/>
      <c r="D80" s="141"/>
      <c r="E80" s="141"/>
      <c r="F80" s="141"/>
      <c r="G80" s="141"/>
      <c r="H80" s="141"/>
    </row>
    <row r="81" spans="1:8">
      <c r="A81" s="142"/>
      <c r="C81" s="42"/>
      <c r="D81" s="141"/>
      <c r="E81" s="141"/>
      <c r="F81" s="141"/>
      <c r="G81" s="141"/>
      <c r="H81" s="141"/>
    </row>
    <row r="82" spans="1:8">
      <c r="A82" s="142"/>
      <c r="C82" s="42"/>
      <c r="D82" s="141"/>
      <c r="E82" s="141"/>
      <c r="F82" s="141"/>
      <c r="G82" s="141"/>
      <c r="H82" s="141"/>
    </row>
    <row r="83" spans="1:8">
      <c r="A83" s="142"/>
      <c r="C83" s="42"/>
      <c r="D83" s="141"/>
      <c r="E83" s="141"/>
      <c r="F83" s="141"/>
      <c r="G83" s="141"/>
      <c r="H83" s="141"/>
    </row>
    <row r="84" spans="1:8">
      <c r="A84" s="142"/>
      <c r="C84" s="42"/>
      <c r="D84" s="141"/>
      <c r="E84" s="141"/>
      <c r="F84" s="141"/>
      <c r="G84" s="141"/>
      <c r="H84" s="141"/>
    </row>
    <row r="85" spans="1:8">
      <c r="A85" s="142"/>
      <c r="C85" s="42"/>
      <c r="D85" s="141"/>
      <c r="E85" s="141"/>
      <c r="F85" s="141"/>
      <c r="G85" s="141"/>
      <c r="H85" s="141"/>
    </row>
    <row r="86" spans="1:8">
      <c r="A86" s="142"/>
      <c r="C86" s="42"/>
      <c r="D86" s="141"/>
      <c r="E86" s="141"/>
      <c r="F86" s="141"/>
      <c r="G86" s="141"/>
      <c r="H86" s="141"/>
    </row>
    <row r="87" spans="1:8">
      <c r="A87" s="142"/>
      <c r="C87" s="42"/>
      <c r="D87" s="141"/>
      <c r="E87" s="141"/>
      <c r="F87" s="141"/>
      <c r="G87" s="141"/>
      <c r="H87" s="141"/>
    </row>
    <row r="88" spans="1:8">
      <c r="A88" s="142"/>
      <c r="C88" s="42"/>
      <c r="D88" s="141"/>
      <c r="E88" s="141"/>
      <c r="F88" s="141"/>
      <c r="G88" s="141"/>
      <c r="H88" s="141"/>
    </row>
    <row r="89" spans="1:8">
      <c r="A89" s="142"/>
      <c r="C89" s="42"/>
      <c r="D89" s="141"/>
      <c r="E89" s="141"/>
      <c r="F89" s="141"/>
      <c r="G89" s="141"/>
      <c r="H89" s="141"/>
    </row>
    <row r="90" spans="1:8">
      <c r="A90" s="142"/>
      <c r="C90" s="42"/>
      <c r="D90" s="141"/>
      <c r="E90" s="141"/>
      <c r="F90" s="141"/>
      <c r="G90" s="141"/>
      <c r="H90" s="141"/>
    </row>
    <row r="91" spans="1:8">
      <c r="A91" s="142"/>
      <c r="C91" s="42"/>
      <c r="D91" s="141"/>
      <c r="E91" s="141"/>
      <c r="F91" s="141"/>
      <c r="G91" s="141"/>
      <c r="H91" s="141"/>
    </row>
    <row r="92" spans="1:8">
      <c r="A92" s="142"/>
      <c r="C92" s="42"/>
      <c r="D92" s="141"/>
      <c r="E92" s="141"/>
      <c r="F92" s="141"/>
      <c r="G92" s="141"/>
      <c r="H92" s="141"/>
    </row>
    <row r="93" spans="1:8">
      <c r="A93" s="142"/>
      <c r="C93" s="42"/>
      <c r="D93" s="141"/>
      <c r="E93" s="141"/>
      <c r="F93" s="141"/>
      <c r="G93" s="141"/>
      <c r="H93" s="141"/>
    </row>
    <row r="94" spans="1:8">
      <c r="A94" s="142"/>
      <c r="C94" s="42"/>
      <c r="D94" s="141"/>
      <c r="E94" s="141"/>
      <c r="F94" s="141"/>
      <c r="G94" s="141"/>
      <c r="H94" s="141"/>
    </row>
    <row r="95" spans="1:8">
      <c r="A95" s="142"/>
    </row>
    <row r="96" spans="1:8">
      <c r="A96" s="143"/>
    </row>
    <row r="97" spans="1:1">
      <c r="A97" s="143"/>
    </row>
    <row r="98" spans="1:1">
      <c r="A98" s="143"/>
    </row>
    <row r="99" spans="1:1">
      <c r="A99" s="143"/>
    </row>
    <row r="100" spans="1:1">
      <c r="A100" s="143"/>
    </row>
    <row r="101" spans="1:1">
      <c r="A101" s="143"/>
    </row>
    <row r="102" spans="1:1">
      <c r="A102" s="143"/>
    </row>
    <row r="103" spans="1:1">
      <c r="A103" s="143"/>
    </row>
    <row r="104" spans="1:1">
      <c r="A104" s="143"/>
    </row>
    <row r="105" spans="1:1">
      <c r="A105" s="143"/>
    </row>
    <row r="106" spans="1:1">
      <c r="A106" s="143"/>
    </row>
    <row r="107" spans="1:1">
      <c r="A107" s="143"/>
    </row>
    <row r="108" spans="1:1">
      <c r="A108" s="143"/>
    </row>
    <row r="109" spans="1:1">
      <c r="A109" s="143"/>
    </row>
    <row r="110" spans="1:1">
      <c r="A110" s="143"/>
    </row>
    <row r="111" spans="1:1">
      <c r="A111" s="143"/>
    </row>
    <row r="112" spans="1:1">
      <c r="A112" s="143"/>
    </row>
    <row r="113" spans="1:1">
      <c r="A113" s="143"/>
    </row>
    <row r="114" spans="1:1">
      <c r="A114" s="143"/>
    </row>
    <row r="115" spans="1:1">
      <c r="A115" s="143"/>
    </row>
    <row r="116" spans="1:1">
      <c r="A116" s="143"/>
    </row>
    <row r="117" spans="1:1">
      <c r="A117" s="143"/>
    </row>
    <row r="118" spans="1:1">
      <c r="A118" s="143"/>
    </row>
    <row r="119" spans="1:1">
      <c r="A119" s="143"/>
    </row>
    <row r="120" spans="1:1">
      <c r="A120" s="143"/>
    </row>
    <row r="121" spans="1:1">
      <c r="A121" s="143"/>
    </row>
    <row r="122" spans="1:1">
      <c r="A122" s="143"/>
    </row>
    <row r="123" spans="1:1">
      <c r="A123" s="143"/>
    </row>
    <row r="124" spans="1:1">
      <c r="A124" s="143"/>
    </row>
    <row r="125" spans="1:1">
      <c r="A125" s="143"/>
    </row>
    <row r="126" spans="1:1">
      <c r="A126" s="143"/>
    </row>
    <row r="127" spans="1:1">
      <c r="A127" s="143"/>
    </row>
    <row r="128" spans="1:1">
      <c r="A128" s="143"/>
    </row>
    <row r="129" spans="1:1">
      <c r="A129" s="143"/>
    </row>
    <row r="130" spans="1:1">
      <c r="A130" s="143"/>
    </row>
    <row r="131" spans="1:1">
      <c r="A131" s="143"/>
    </row>
    <row r="132" spans="1:1">
      <c r="A132" s="143"/>
    </row>
    <row r="133" spans="1:1">
      <c r="A133" s="143"/>
    </row>
    <row r="134" spans="1:1">
      <c r="A134" s="143"/>
    </row>
    <row r="135" spans="1:1">
      <c r="A135" s="143"/>
    </row>
    <row r="136" spans="1:1">
      <c r="A136" s="143"/>
    </row>
    <row r="137" spans="1:1">
      <c r="A137" s="143"/>
    </row>
    <row r="138" spans="1:1">
      <c r="A138" s="143"/>
    </row>
    <row r="139" spans="1:1">
      <c r="A139" s="143"/>
    </row>
    <row r="140" spans="1:1">
      <c r="A140" s="143"/>
    </row>
    <row r="141" spans="1:1">
      <c r="A141" s="143"/>
    </row>
    <row r="142" spans="1:1">
      <c r="A142" s="143"/>
    </row>
    <row r="143" spans="1:1">
      <c r="A143" s="143"/>
    </row>
    <row r="144" spans="1:1">
      <c r="A144" s="143"/>
    </row>
    <row r="145" spans="1:1">
      <c r="A145" s="143"/>
    </row>
    <row r="146" spans="1:1">
      <c r="A146" s="143"/>
    </row>
    <row r="147" spans="1:1">
      <c r="A147" s="143"/>
    </row>
    <row r="148" spans="1:1">
      <c r="A148" s="143"/>
    </row>
    <row r="149" spans="1:1">
      <c r="A149" s="143"/>
    </row>
    <row r="150" spans="1:1">
      <c r="A150" s="143"/>
    </row>
    <row r="151" spans="1:1">
      <c r="A151" s="143"/>
    </row>
    <row r="152" spans="1:1">
      <c r="A152" s="143"/>
    </row>
    <row r="153" spans="1:1">
      <c r="A153" s="143"/>
    </row>
    <row r="154" spans="1:1">
      <c r="A154" s="143"/>
    </row>
    <row r="155" spans="1:1">
      <c r="A155" s="143"/>
    </row>
    <row r="156" spans="1:1">
      <c r="A156" s="143"/>
    </row>
    <row r="157" spans="1:1">
      <c r="A157" s="143"/>
    </row>
    <row r="158" spans="1:1">
      <c r="A158" s="143"/>
    </row>
    <row r="159" spans="1:1">
      <c r="A159" s="143"/>
    </row>
    <row r="160" spans="1:1">
      <c r="A160" s="143"/>
    </row>
    <row r="161" spans="1:1">
      <c r="A161" s="143"/>
    </row>
    <row r="162" spans="1:1">
      <c r="A162" s="143"/>
    </row>
    <row r="163" spans="1:1">
      <c r="A163" s="143"/>
    </row>
    <row r="164" spans="1:1">
      <c r="A164" s="143"/>
    </row>
    <row r="165" spans="1:1">
      <c r="A165" s="143"/>
    </row>
    <row r="166" spans="1:1">
      <c r="A166" s="143"/>
    </row>
    <row r="167" spans="1:1">
      <c r="A167" s="143"/>
    </row>
    <row r="168" spans="1:1">
      <c r="A168" s="143"/>
    </row>
    <row r="169" spans="1:1">
      <c r="A169" s="143"/>
    </row>
    <row r="170" spans="1:1">
      <c r="A170" s="143"/>
    </row>
    <row r="171" spans="1:1">
      <c r="A171" s="143"/>
    </row>
    <row r="172" spans="1:1">
      <c r="A172" s="143"/>
    </row>
    <row r="173" spans="1:1">
      <c r="A173" s="143"/>
    </row>
    <row r="174" spans="1:1">
      <c r="A174" s="143"/>
    </row>
    <row r="175" spans="1:1">
      <c r="A175" s="143"/>
    </row>
    <row r="176" spans="1:1">
      <c r="A176" s="143"/>
    </row>
    <row r="177" spans="1:1">
      <c r="A177" s="143"/>
    </row>
    <row r="178" spans="1:1">
      <c r="A178" s="143"/>
    </row>
    <row r="179" spans="1:1">
      <c r="A179" s="143"/>
    </row>
    <row r="180" spans="1:1">
      <c r="A180" s="143"/>
    </row>
    <row r="181" spans="1:1">
      <c r="A181" s="143"/>
    </row>
    <row r="182" spans="1:1">
      <c r="A182" s="143"/>
    </row>
    <row r="183" spans="1:1">
      <c r="A183" s="143"/>
    </row>
    <row r="184" spans="1:1">
      <c r="A184" s="143"/>
    </row>
    <row r="185" spans="1:1">
      <c r="A185" s="143"/>
    </row>
    <row r="186" spans="1:1">
      <c r="A186" s="143"/>
    </row>
    <row r="187" spans="1:1">
      <c r="A187" s="143"/>
    </row>
    <row r="188" spans="1:1">
      <c r="A188" s="143"/>
    </row>
    <row r="189" spans="1:1">
      <c r="A189" s="143"/>
    </row>
    <row r="190" spans="1:1">
      <c r="A190" s="143"/>
    </row>
    <row r="191" spans="1:1">
      <c r="A191" s="143"/>
    </row>
    <row r="192" spans="1:1">
      <c r="A192" s="143"/>
    </row>
    <row r="193" spans="1:1">
      <c r="A193" s="143"/>
    </row>
    <row r="194" spans="1:1">
      <c r="A194" s="143"/>
    </row>
    <row r="195" spans="1:1">
      <c r="A195" s="143"/>
    </row>
    <row r="196" spans="1:1">
      <c r="A196" s="143"/>
    </row>
    <row r="197" spans="1:1">
      <c r="A197" s="143"/>
    </row>
    <row r="198" spans="1:1">
      <c r="A198" s="143"/>
    </row>
    <row r="199" spans="1:1">
      <c r="A199" s="143"/>
    </row>
    <row r="200" spans="1:1">
      <c r="A200" s="143"/>
    </row>
    <row r="201" spans="1:1">
      <c r="A201" s="143"/>
    </row>
    <row r="202" spans="1:1">
      <c r="A202" s="143"/>
    </row>
    <row r="203" spans="1:1">
      <c r="A203" s="143"/>
    </row>
    <row r="204" spans="1:1">
      <c r="A204" s="143"/>
    </row>
    <row r="205" spans="1:1">
      <c r="A205" s="143"/>
    </row>
    <row r="206" spans="1:1">
      <c r="A206" s="143"/>
    </row>
    <row r="207" spans="1:1">
      <c r="A207" s="143"/>
    </row>
    <row r="208" spans="1:1">
      <c r="A208" s="143"/>
    </row>
    <row r="209" spans="1:1">
      <c r="A209" s="143"/>
    </row>
    <row r="210" spans="1:1">
      <c r="A210" s="143"/>
    </row>
    <row r="211" spans="1:1">
      <c r="A211" s="143"/>
    </row>
    <row r="212" spans="1:1">
      <c r="A212" s="143"/>
    </row>
    <row r="213" spans="1:1">
      <c r="A213" s="143"/>
    </row>
    <row r="214" spans="1:1">
      <c r="A214" s="143"/>
    </row>
    <row r="215" spans="1:1">
      <c r="A215" s="143"/>
    </row>
    <row r="216" spans="1:1">
      <c r="A216" s="143"/>
    </row>
    <row r="217" spans="1:1">
      <c r="A217" s="143"/>
    </row>
    <row r="218" spans="1:1">
      <c r="A218" s="143"/>
    </row>
    <row r="219" spans="1:1">
      <c r="A219" s="143"/>
    </row>
    <row r="220" spans="1:1">
      <c r="A220" s="143"/>
    </row>
    <row r="221" spans="1:1">
      <c r="A221" s="143"/>
    </row>
    <row r="222" spans="1:1">
      <c r="A222" s="143"/>
    </row>
    <row r="223" spans="1:1">
      <c r="A223" s="143"/>
    </row>
    <row r="224" spans="1:1">
      <c r="A224" s="143"/>
    </row>
    <row r="225" spans="1:1">
      <c r="A225" s="143"/>
    </row>
    <row r="226" spans="1:1">
      <c r="A226" s="143"/>
    </row>
    <row r="227" spans="1:1">
      <c r="A227" s="143"/>
    </row>
    <row r="228" spans="1:1">
      <c r="A228" s="143"/>
    </row>
    <row r="229" spans="1:1">
      <c r="A229" s="143"/>
    </row>
    <row r="230" spans="1:1">
      <c r="A230" s="143"/>
    </row>
    <row r="231" spans="1:1">
      <c r="A231" s="143"/>
    </row>
    <row r="232" spans="1:1">
      <c r="A232" s="143"/>
    </row>
    <row r="233" spans="1:1">
      <c r="A233" s="143"/>
    </row>
    <row r="234" spans="1:1">
      <c r="A234" s="143"/>
    </row>
    <row r="235" spans="1:1">
      <c r="A235" s="143"/>
    </row>
    <row r="236" spans="1:1">
      <c r="A236" s="143"/>
    </row>
    <row r="237" spans="1:1">
      <c r="A237" s="143"/>
    </row>
    <row r="238" spans="1:1">
      <c r="A238" s="143"/>
    </row>
    <row r="239" spans="1:1">
      <c r="A239" s="143"/>
    </row>
    <row r="240" spans="1:1">
      <c r="A240" s="143"/>
    </row>
    <row r="241" spans="1:1">
      <c r="A241" s="143"/>
    </row>
    <row r="242" spans="1:1">
      <c r="A242" s="143"/>
    </row>
    <row r="243" spans="1:1">
      <c r="A243" s="143"/>
    </row>
    <row r="244" spans="1:1">
      <c r="A244" s="143"/>
    </row>
    <row r="245" spans="1:1">
      <c r="A245" s="143"/>
    </row>
    <row r="246" spans="1:1">
      <c r="A246" s="143"/>
    </row>
    <row r="247" spans="1:1">
      <c r="A247" s="143"/>
    </row>
    <row r="248" spans="1:1">
      <c r="A248" s="143"/>
    </row>
    <row r="249" spans="1:1">
      <c r="A249" s="143"/>
    </row>
    <row r="250" spans="1:1">
      <c r="A250" s="143"/>
    </row>
    <row r="251" spans="1:1">
      <c r="A251" s="143"/>
    </row>
    <row r="252" spans="1:1">
      <c r="A252" s="143"/>
    </row>
    <row r="253" spans="1:1">
      <c r="A253" s="143"/>
    </row>
    <row r="254" spans="1:1">
      <c r="A254" s="143"/>
    </row>
    <row r="255" spans="1:1">
      <c r="A255" s="143"/>
    </row>
    <row r="256" spans="1:1">
      <c r="A256" s="143"/>
    </row>
    <row r="257" spans="1:1">
      <c r="A257" s="143"/>
    </row>
    <row r="258" spans="1:1">
      <c r="A258" s="143"/>
    </row>
    <row r="259" spans="1:1">
      <c r="A259" s="143"/>
    </row>
    <row r="260" spans="1:1">
      <c r="A260" s="143"/>
    </row>
    <row r="261" spans="1:1">
      <c r="A261" s="143"/>
    </row>
    <row r="262" spans="1:1">
      <c r="A262" s="143"/>
    </row>
  </sheetData>
  <mergeCells count="13">
    <mergeCell ref="C39:D39"/>
    <mergeCell ref="G39:I39"/>
    <mergeCell ref="C40:D40"/>
    <mergeCell ref="G40:I40"/>
    <mergeCell ref="A2:H2"/>
    <mergeCell ref="A4:A5"/>
    <mergeCell ref="B4:B5"/>
    <mergeCell ref="C4:C5"/>
    <mergeCell ref="D4:D5"/>
    <mergeCell ref="E4:E5"/>
    <mergeCell ref="F4:F5"/>
    <mergeCell ref="G4:J4"/>
    <mergeCell ref="I3:J3"/>
  </mergeCells>
  <phoneticPr fontId="3" type="noConversion"/>
  <pageMargins left="0.23622047244094491" right="0.15748031496062992" top="0.19685039370078741" bottom="0.19685039370078741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J27"/>
  <sheetViews>
    <sheetView view="pageBreakPreview" zoomScale="75" zoomScaleNormal="75" zoomScaleSheetLayoutView="75" workbookViewId="0">
      <selection activeCell="D4" sqref="D4:G5"/>
    </sheetView>
  </sheetViews>
  <sheetFormatPr defaultRowHeight="12.75"/>
  <cols>
    <col min="1" max="1" width="94.28515625" style="9" customWidth="1"/>
    <col min="2" max="2" width="19.42578125" style="9" customWidth="1"/>
    <col min="3" max="3" width="25" style="9" customWidth="1"/>
    <col min="4" max="4" width="20.7109375" style="9" customWidth="1"/>
    <col min="5" max="5" width="24.42578125" style="9" customWidth="1"/>
    <col min="6" max="6" width="21" style="9" customWidth="1"/>
    <col min="7" max="7" width="24.42578125" style="9" customWidth="1"/>
    <col min="8" max="8" width="91.85546875" style="9" customWidth="1"/>
    <col min="9" max="9" width="9.5703125" style="9" customWidth="1"/>
    <col min="10" max="16384" width="9.140625" style="9"/>
  </cols>
  <sheetData>
    <row r="1" spans="1:8" ht="24.75" customHeight="1">
      <c r="H1" s="19" t="s">
        <v>359</v>
      </c>
    </row>
    <row r="2" spans="1:8" ht="25.5" customHeight="1">
      <c r="A2" s="498" t="s">
        <v>152</v>
      </c>
      <c r="B2" s="498"/>
      <c r="C2" s="498"/>
      <c r="D2" s="498"/>
      <c r="E2" s="498"/>
      <c r="F2" s="498"/>
      <c r="G2" s="498"/>
      <c r="H2" s="498"/>
    </row>
    <row r="3" spans="1:8" ht="16.5" customHeight="1"/>
    <row r="4" spans="1:8" ht="45" customHeight="1">
      <c r="A4" s="504" t="s">
        <v>170</v>
      </c>
      <c r="B4" s="499" t="s">
        <v>0</v>
      </c>
      <c r="C4" s="499" t="s">
        <v>82</v>
      </c>
      <c r="D4" s="429" t="s">
        <v>515</v>
      </c>
      <c r="E4" s="429" t="s">
        <v>545</v>
      </c>
      <c r="F4" s="495" t="s">
        <v>517</v>
      </c>
      <c r="G4" s="429" t="s">
        <v>530</v>
      </c>
      <c r="H4" s="499" t="s">
        <v>83</v>
      </c>
    </row>
    <row r="5" spans="1:8" ht="52.5" customHeight="1">
      <c r="A5" s="505"/>
      <c r="B5" s="500"/>
      <c r="C5" s="500"/>
      <c r="D5" s="430"/>
      <c r="E5" s="430"/>
      <c r="F5" s="496"/>
      <c r="G5" s="430"/>
      <c r="H5" s="500"/>
    </row>
    <row r="6" spans="1:8" s="15" customFormat="1" ht="18" customHeight="1">
      <c r="A6" s="10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</row>
    <row r="7" spans="1:8" s="15" customFormat="1" ht="35.25" customHeight="1">
      <c r="A7" s="14" t="s">
        <v>130</v>
      </c>
      <c r="B7" s="28"/>
      <c r="C7" s="27"/>
      <c r="D7" s="27"/>
      <c r="E7" s="27"/>
      <c r="F7" s="27"/>
      <c r="G7" s="27"/>
      <c r="H7" s="27"/>
    </row>
    <row r="8" spans="1:8" ht="66" customHeight="1">
      <c r="A8" s="5" t="s">
        <v>327</v>
      </c>
      <c r="B8" s="21">
        <v>5000</v>
      </c>
      <c r="C8" s="29" t="s">
        <v>193</v>
      </c>
      <c r="D8" s="349">
        <f ca="1">IF('Осн. фін. пок.'!C49=0,0,'Осн. фін. пок.'!C51/'Осн. фін. пок.'!C49*100)</f>
        <v>-1784.2711864406781</v>
      </c>
      <c r="E8" s="349">
        <f ca="1">IF('Осн. фін. пок.'!D49=0,0,'Осн. фін. пок.'!D51/'Осн. фін. пок.'!D49*100)</f>
        <v>-2054.7647058823532</v>
      </c>
      <c r="F8" s="349">
        <f ca="1">IF('Осн. фін. пок.'!E49=0,0,'Осн. фін. пок.'!E51/'Осн. фін. пок.'!E49*100)</f>
        <v>-1551.3375071143996</v>
      </c>
      <c r="G8" s="349">
        <f ca="1">IF('Осн. фін. пок.'!F49=0,0,'Осн. фін. пок.'!F51/'Осн. фін. пок.'!F49*100)</f>
        <v>-3071.0344827586205</v>
      </c>
      <c r="H8" s="30"/>
    </row>
    <row r="9" spans="1:8" ht="66" customHeight="1">
      <c r="A9" s="5" t="s">
        <v>328</v>
      </c>
      <c r="B9" s="21">
        <v>5010</v>
      </c>
      <c r="C9" s="29" t="s">
        <v>193</v>
      </c>
      <c r="D9" s="349">
        <f ca="1">IF('Осн. фін. пок.'!C49=0,0,'Осн. фін. пок.'!C57/'Осн. фін. пок.'!C49*100)</f>
        <v>-1.8305084745762732</v>
      </c>
      <c r="E9" s="349">
        <f ca="1">IF('Осн. фін. пок.'!D49=0,0,'Осн. фін. пок.'!D57/'Осн. фін. пок.'!D49*100)</f>
        <v>0</v>
      </c>
      <c r="F9" s="349">
        <f ca="1">IF('Осн. фін. пок.'!E49=0,0,'Осн. фін. пок.'!E57/'Осн. фін. пок.'!E49*100)</f>
        <v>-0.68298235628913084</v>
      </c>
      <c r="G9" s="349">
        <f ca="1">IF('Осн. фін. пок.'!F49=0,0,'Осн. фін. пок.'!F57/'Осн. фін. пок.'!F49*100)</f>
        <v>0</v>
      </c>
      <c r="H9" s="30"/>
    </row>
    <row r="10" spans="1:8" ht="51" customHeight="1">
      <c r="A10" s="17" t="s">
        <v>330</v>
      </c>
      <c r="B10" s="21">
        <v>5020</v>
      </c>
      <c r="C10" s="29" t="s">
        <v>193</v>
      </c>
      <c r="D10" s="349">
        <f ca="1">IF('Осн. фін. пок.'!C101=0,0,'Осн. фін. пок.'!C70/'Осн. фін. пок.'!C101*100)</f>
        <v>-0.2227722772277228</v>
      </c>
      <c r="E10" s="349">
        <f ca="1">IF('Осн. фін. пок.'!D101=0,0,'Осн. фін. пок.'!D70/'Осн. фін. пок.'!D101*100)</f>
        <v>0</v>
      </c>
      <c r="F10" s="349">
        <f ca="1">IF('Осн. фін. пок.'!E101=0,0,'Осн. фін. пок.'!E70/'Осн. фін. пок.'!E101*100)</f>
        <v>-0.10732492621411323</v>
      </c>
      <c r="G10" s="349">
        <f ca="1">IF('Осн. фін. пок.'!F101=0,0,'Осн. фін. пок.'!F70/'Осн. фін. пок.'!F101*100)</f>
        <v>0</v>
      </c>
      <c r="H10" s="30" t="s">
        <v>194</v>
      </c>
    </row>
    <row r="11" spans="1:8" ht="51" customHeight="1">
      <c r="A11" s="17" t="s">
        <v>407</v>
      </c>
      <c r="B11" s="21">
        <v>5030</v>
      </c>
      <c r="C11" s="29" t="s">
        <v>193</v>
      </c>
      <c r="D11" s="349">
        <f ca="1">IF('Осн. фін. пок.'!C102=0,0,'Осн. фін. пок.'!C70/'Осн. фін. пок.'!C102*100)</f>
        <v>-0.2227722772277228</v>
      </c>
      <c r="E11" s="349">
        <f ca="1">IF('Осн. фін. пок.'!D102=0,0,'Осн. фін. пок.'!D70/'Осн. фін. пок.'!D102*100)</f>
        <v>0</v>
      </c>
      <c r="F11" s="349">
        <f ca="1">IF('Осн. фін. пок.'!E102=0,0,'Осн. фін. пок.'!E70/'Осн. фін. пок.'!E102*100)</f>
        <v>-0.10732492621411323</v>
      </c>
      <c r="G11" s="349">
        <f ca="1">IF('Осн. фін. пок.'!F102=0,0,'Осн. фін. пок.'!F70/'Осн. фін. пок.'!F102*100)</f>
        <v>0</v>
      </c>
      <c r="H11" s="30"/>
    </row>
    <row r="12" spans="1:8" ht="65.25" customHeight="1">
      <c r="A12" s="17" t="s">
        <v>329</v>
      </c>
      <c r="B12" s="21">
        <v>5040</v>
      </c>
      <c r="C12" s="29" t="s">
        <v>193</v>
      </c>
      <c r="D12" s="349">
        <f ca="1">IF('Осн. фін. пок.'!C49=0,0,'Осн. фін. пок.'!C70/'Осн. фін. пок.'!C49*100)</f>
        <v>-1.8305084745762714</v>
      </c>
      <c r="E12" s="349">
        <f ca="1">IF('Осн. фін. пок.'!D49=0,0,'Осн. фін. пок.'!D70/'Осн. фін. пок.'!D49*100)</f>
        <v>0</v>
      </c>
      <c r="F12" s="349">
        <f ca="1">IF('Осн. фін. пок.'!E49=0,0,'Осн. фін. пок.'!E70/'Осн. фін. пок.'!E49*100)</f>
        <v>-0.68298235628912918</v>
      </c>
      <c r="G12" s="349">
        <f ca="1">IF('Осн. фін. пок.'!F49=0,0,'Осн. фін. пок.'!F70/'Осн. фін. пок.'!F49*100)</f>
        <v>0</v>
      </c>
      <c r="H12" s="30" t="s">
        <v>195</v>
      </c>
    </row>
    <row r="13" spans="1:8" ht="38.25" customHeight="1">
      <c r="A13" s="14" t="s">
        <v>132</v>
      </c>
      <c r="B13" s="21"/>
      <c r="C13" s="31"/>
      <c r="D13" s="348"/>
      <c r="E13" s="348"/>
      <c r="F13" s="348"/>
      <c r="G13" s="348"/>
      <c r="H13" s="30"/>
    </row>
    <row r="14" spans="1:8" ht="65.25" customHeight="1">
      <c r="A14" s="16" t="s">
        <v>408</v>
      </c>
      <c r="B14" s="21">
        <v>5100</v>
      </c>
      <c r="C14" s="29"/>
      <c r="D14" s="349">
        <f ca="1">IF('Осн. фін. пок.'!C57=0,0,('Осн. фін. пок.'!C103+'Осн. фін. пок.'!C104)/'Осн. фін. пок.'!C57)</f>
        <v>0</v>
      </c>
      <c r="E14" s="349">
        <f ca="1">IF('Осн. фін. пок.'!D57=0,0,('Осн. фін. пок.'!D103+'Осн. фін. пок.'!D104)/'Осн. фін. пок.'!D57)</f>
        <v>0</v>
      </c>
      <c r="F14" s="349">
        <f ca="1">IF('Осн. фін. пок.'!E57=0,0,('Осн. фін. пок.'!E103+'Осн. фін. пок.'!E104)/'Осн. фін. пок.'!E57)</f>
        <v>0</v>
      </c>
      <c r="G14" s="349">
        <f ca="1">IF('Осн. фін. пок.'!F57=0,0,('Осн. фін. пок.'!F103+'Осн. фін. пок.'!F104)/'Осн. фін. пок.'!F57)</f>
        <v>0</v>
      </c>
      <c r="H14" s="30"/>
    </row>
    <row r="15" spans="1:8" s="15" customFormat="1" ht="66" customHeight="1">
      <c r="A15" s="16" t="s">
        <v>409</v>
      </c>
      <c r="B15" s="21">
        <v>5110</v>
      </c>
      <c r="C15" s="29" t="s">
        <v>127</v>
      </c>
      <c r="D15" s="349">
        <f ca="1">IF('Осн. фін. пок.'!C58=0,0,('Осн. фін. пок.'!C104+'Осн. фін. пок.'!C105)/'Осн. фін. пок.'!C58)</f>
        <v>0</v>
      </c>
      <c r="E15" s="349">
        <f ca="1">IF('Осн. фін. пок.'!D58=0,0,('Осн. фін. пок.'!D104+'Осн. фін. пок.'!D105)/'Осн. фін. пок.'!D58)</f>
        <v>0</v>
      </c>
      <c r="F15" s="349">
        <f ca="1">IF('Осн. фін. пок.'!E58=0,0,('Осн. фін. пок.'!E104+'Осн. фін. пок.'!E105)/'Осн. фін. пок.'!E58)</f>
        <v>0</v>
      </c>
      <c r="G15" s="349">
        <f ca="1">IF('Осн. фін. пок.'!F58=0,0,('Осн. фін. пок.'!F104+'Осн. фін. пок.'!F105)/'Осн. фін. пок.'!F58)</f>
        <v>0</v>
      </c>
      <c r="H15" s="30" t="s">
        <v>196</v>
      </c>
    </row>
    <row r="16" spans="1:8" s="15" customFormat="1" ht="56.25">
      <c r="A16" s="16" t="s">
        <v>410</v>
      </c>
      <c r="B16" s="21">
        <v>5120</v>
      </c>
      <c r="C16" s="29" t="s">
        <v>127</v>
      </c>
      <c r="D16" s="349">
        <f ca="1">IF('Осн. фін. пок.'!C104=0,0,'Осн. фін. пок.'!C99/'Осн. фін. пок.'!C104)</f>
        <v>0</v>
      </c>
      <c r="E16" s="349">
        <f ca="1">IF('Осн. фін. пок.'!D104=0,0,'Осн. фін. пок.'!D99/'Осн. фін. пок.'!D104)</f>
        <v>0</v>
      </c>
      <c r="F16" s="349">
        <f ca="1">IF('Осн. фін. пок.'!E104=0,0,'Осн. фін. пок.'!E99/'Осн. фін. пок.'!E104)</f>
        <v>0</v>
      </c>
      <c r="G16" s="349">
        <f ca="1">IF('Осн. фін. пок.'!F104=0,0,'Осн. фін. пок.'!F99/'Осн. фін. пок.'!F104)</f>
        <v>0</v>
      </c>
      <c r="H16" s="30" t="s">
        <v>198</v>
      </c>
    </row>
    <row r="17" spans="1:10" ht="33.75" customHeight="1">
      <c r="A17" s="14" t="s">
        <v>131</v>
      </c>
      <c r="B17" s="21"/>
      <c r="C17" s="29"/>
      <c r="D17" s="348"/>
      <c r="E17" s="348"/>
      <c r="F17" s="348"/>
      <c r="G17" s="348"/>
      <c r="H17" s="30"/>
    </row>
    <row r="18" spans="1:10" ht="52.5" customHeight="1">
      <c r="A18" s="16" t="s">
        <v>319</v>
      </c>
      <c r="B18" s="21">
        <v>5200</v>
      </c>
      <c r="C18" s="29"/>
      <c r="D18" s="349">
        <f ca="1">IF('I. Фін результат'!C93=0,0,'IV. Кап. інвестиції'!C7/'I. Фін результат'!C93)</f>
        <v>0</v>
      </c>
      <c r="E18" s="349">
        <f ca="1">IF('I. Фін результат'!D93=0,0,'IV. Кап. інвестиції'!D7/'I. Фін результат'!D93)</f>
        <v>12.952</v>
      </c>
      <c r="F18" s="349">
        <f ca="1">IF('I. Фін результат'!E93=0,0,'IV. Кап. інвестиції'!E7/'I. Фін результат'!E93)</f>
        <v>0</v>
      </c>
      <c r="G18" s="349">
        <f ca="1">IF('I. Фін результат'!F93=0,0,'IV. Кап. інвестиції'!F7/'I. Фін результат'!F93)</f>
        <v>16.190000000000001</v>
      </c>
      <c r="H18" s="30"/>
    </row>
    <row r="19" spans="1:10" ht="83.25" customHeight="1">
      <c r="A19" s="16" t="s">
        <v>320</v>
      </c>
      <c r="B19" s="21">
        <v>5210</v>
      </c>
      <c r="C19" s="29"/>
      <c r="D19" s="349">
        <f ca="1">IF('Осн. фін. пок.'!C49=0,0,'Осн. фін. пок.'!C87/'Осн. фін. пок.'!C49)</f>
        <v>0</v>
      </c>
      <c r="E19" s="349">
        <f ca="1">IF('Осн. фін. пок.'!D49=0,0,'Осн. фін. пок.'!D87/'Осн. фін. пок.'!D49)</f>
        <v>5.7141176470588233</v>
      </c>
      <c r="F19" s="349">
        <f ca="1">IF('Осн. фін. пок.'!E49=0,0,'Осн. фін. пок.'!E87/'Осн. фін. пок.'!E49)</f>
        <v>0</v>
      </c>
      <c r="G19" s="349">
        <f ca="1">IF('Осн. фін. пок.'!F49=0,0,'Осн. фін. пок.'!F87/'Осн. фін. пок.'!F49)</f>
        <v>5.1533156498673742</v>
      </c>
      <c r="H19" s="30"/>
    </row>
    <row r="20" spans="1:10" ht="55.5" customHeight="1">
      <c r="A20" s="16" t="s">
        <v>321</v>
      </c>
      <c r="B20" s="21">
        <v>5220</v>
      </c>
      <c r="C20" s="29" t="s">
        <v>277</v>
      </c>
      <c r="D20" s="349">
        <f ca="1">IF('Осн. фін. пок.'!C97=0,0,'Осн. фін. пок.'!C98/'Осн. фін. пок.'!C97)</f>
        <v>0.28866654198616049</v>
      </c>
      <c r="E20" s="349">
        <f ca="1">IF('Осн. фін. пок.'!D97=0,0,'Осн. фін. пок.'!D98/'Осн. фін. пок.'!D97)</f>
        <v>0.19459418419254421</v>
      </c>
      <c r="F20" s="349">
        <f ca="1">IF('Осн. фін. пок.'!E97=0,0,'Осн. фін. пок.'!E98/'Осн. фін. пок.'!E97)</f>
        <v>0.31609625335078861</v>
      </c>
      <c r="G20" s="349">
        <f ca="1">IF('Осн. фін. пок.'!F97=0,0,'Осн. фін. пок.'!F98/'Осн. фін. пок.'!F97)</f>
        <v>0.22017084061347308</v>
      </c>
      <c r="H20" s="30" t="s">
        <v>197</v>
      </c>
    </row>
    <row r="21" spans="1:10" ht="34.5" customHeight="1">
      <c r="A21" s="14" t="s">
        <v>176</v>
      </c>
      <c r="B21" s="21"/>
      <c r="C21" s="29"/>
      <c r="D21" s="348"/>
      <c r="E21" s="348"/>
      <c r="F21" s="348"/>
      <c r="G21" s="348"/>
      <c r="H21" s="30"/>
    </row>
    <row r="22" spans="1:10" ht="87.75" customHeight="1">
      <c r="A22" s="17" t="s">
        <v>204</v>
      </c>
      <c r="B22" s="21">
        <v>5300</v>
      </c>
      <c r="C22" s="29"/>
      <c r="D22" s="348"/>
      <c r="E22" s="348"/>
      <c r="F22" s="348"/>
      <c r="G22" s="348"/>
      <c r="H22" s="30"/>
    </row>
    <row r="23" spans="1:10" ht="20.100000000000001" customHeight="1">
      <c r="B23" s="32"/>
      <c r="C23" s="32"/>
      <c r="D23" s="32"/>
      <c r="E23" s="32"/>
      <c r="F23" s="32"/>
      <c r="G23" s="32"/>
      <c r="H23" s="32"/>
    </row>
    <row r="24" spans="1:10" ht="20.100000000000001" customHeight="1"/>
    <row r="25" spans="1:10" ht="20.100000000000001" customHeight="1"/>
    <row r="26" spans="1:10" s="3" customFormat="1" ht="30.75" customHeight="1">
      <c r="A26" s="132" t="s">
        <v>406</v>
      </c>
      <c r="B26" s="12"/>
      <c r="C26" s="1"/>
      <c r="D26" s="501" t="s">
        <v>87</v>
      </c>
      <c r="E26" s="502"/>
      <c r="F26" s="502"/>
      <c r="G26" s="502"/>
      <c r="H26" s="266" t="s">
        <v>486</v>
      </c>
    </row>
    <row r="27" spans="1:10" s="2" customFormat="1" ht="20.100000000000001" customHeight="1">
      <c r="A27" s="41" t="s">
        <v>68</v>
      </c>
      <c r="B27" s="11"/>
      <c r="C27" s="3"/>
      <c r="D27" s="503" t="s">
        <v>69</v>
      </c>
      <c r="E27" s="503"/>
      <c r="F27" s="503"/>
      <c r="G27" s="503"/>
      <c r="H27" s="258" t="s">
        <v>448</v>
      </c>
      <c r="I27" s="13"/>
      <c r="J27" s="13"/>
    </row>
  </sheetData>
  <mergeCells count="11">
    <mergeCell ref="F4:F5"/>
    <mergeCell ref="G4:G5"/>
    <mergeCell ref="A2:H2"/>
    <mergeCell ref="H4:H5"/>
    <mergeCell ref="D26:G26"/>
    <mergeCell ref="D27:G27"/>
    <mergeCell ref="A4:A5"/>
    <mergeCell ref="B4:B5"/>
    <mergeCell ref="C4:C5"/>
    <mergeCell ref="D4:D5"/>
    <mergeCell ref="E4:E5"/>
  </mergeCells>
  <phoneticPr fontId="3" type="noConversion"/>
  <pageMargins left="0.23622047244094491" right="0.15748031496062992" top="0.19685039370078741" bottom="0.19685039370078741" header="0.47244094488188981" footer="0.31496062992125984"/>
  <pageSetup paperSize="9" scale="45" orientation="landscape" r:id="rId1"/>
  <headerFooter alignWithMargins="0"/>
  <ignoredErrors>
    <ignoredError sqref="G17 E17:F17 G13 E13:F13 D13 D17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T73"/>
  <sheetViews>
    <sheetView view="pageBreakPreview" topLeftCell="A25" zoomScale="75" zoomScaleNormal="75" zoomScaleSheetLayoutView="75" workbookViewId="0">
      <selection activeCell="D35" sqref="D35:M35"/>
    </sheetView>
  </sheetViews>
  <sheetFormatPr defaultRowHeight="18.75"/>
  <cols>
    <col min="1" max="1" width="43.140625" style="2" customWidth="1"/>
    <col min="2" max="2" width="13.5703125" style="7" customWidth="1"/>
    <col min="3" max="3" width="14.7109375" style="2" customWidth="1"/>
    <col min="4" max="4" width="16.140625" style="2" customWidth="1"/>
    <col min="5" max="5" width="13.710937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" width="9.140625" style="2"/>
    <col min="17" max="20" width="10.85546875" style="2" customWidth="1"/>
    <col min="21" max="16384" width="9.140625" style="2"/>
  </cols>
  <sheetData>
    <row r="1" spans="1:20" ht="20.25">
      <c r="A1" s="69"/>
      <c r="B1" s="56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84" t="s">
        <v>356</v>
      </c>
    </row>
    <row r="2" spans="1:20" ht="20.25">
      <c r="A2" s="523" t="s">
        <v>98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</row>
    <row r="3" spans="1:20" ht="32.25" customHeight="1">
      <c r="A3" s="523" t="s">
        <v>533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</row>
    <row r="4" spans="1:20" ht="32.25" customHeight="1">
      <c r="A4" s="524" t="s">
        <v>459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</row>
    <row r="5" spans="1:20" ht="20.100000000000001" customHeight="1">
      <c r="A5" s="448" t="s">
        <v>108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</row>
    <row r="6" spans="1:20" ht="36.75" customHeight="1">
      <c r="A6" s="525" t="s">
        <v>278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</row>
    <row r="7" spans="1:20" ht="46.5" customHeight="1">
      <c r="A7" s="517" t="s">
        <v>199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</row>
    <row r="8" spans="1:20" s="3" customFormat="1" ht="95.25" customHeight="1">
      <c r="A8" s="516" t="s">
        <v>170</v>
      </c>
      <c r="B8" s="516"/>
      <c r="C8" s="516"/>
      <c r="D8" s="508" t="s">
        <v>515</v>
      </c>
      <c r="E8" s="508"/>
      <c r="F8" s="508" t="s">
        <v>529</v>
      </c>
      <c r="G8" s="508"/>
      <c r="H8" s="508" t="s">
        <v>517</v>
      </c>
      <c r="I8" s="508"/>
      <c r="J8" s="508" t="s">
        <v>530</v>
      </c>
      <c r="K8" s="508"/>
      <c r="L8" s="508" t="s">
        <v>531</v>
      </c>
      <c r="M8" s="508"/>
      <c r="N8" s="508" t="s">
        <v>532</v>
      </c>
      <c r="O8" s="508"/>
    </row>
    <row r="9" spans="1:20" s="3" customFormat="1" ht="24.75" customHeight="1">
      <c r="A9" s="516">
        <v>1</v>
      </c>
      <c r="B9" s="516"/>
      <c r="C9" s="516"/>
      <c r="D9" s="508">
        <v>2</v>
      </c>
      <c r="E9" s="508"/>
      <c r="F9" s="508">
        <v>3</v>
      </c>
      <c r="G9" s="508"/>
      <c r="H9" s="508">
        <v>4</v>
      </c>
      <c r="I9" s="508"/>
      <c r="J9" s="508">
        <v>5</v>
      </c>
      <c r="K9" s="508"/>
      <c r="L9" s="508">
        <v>6</v>
      </c>
      <c r="M9" s="508"/>
      <c r="N9" s="508">
        <v>7</v>
      </c>
      <c r="O9" s="508"/>
    </row>
    <row r="10" spans="1:20" s="3" customFormat="1" ht="107.25" customHeight="1">
      <c r="A10" s="518" t="s">
        <v>364</v>
      </c>
      <c r="B10" s="519"/>
      <c r="C10" s="520"/>
      <c r="D10" s="511">
        <f>SUM(D11:E13)</f>
        <v>24.5</v>
      </c>
      <c r="E10" s="512"/>
      <c r="F10" s="511">
        <f>SUM(F11:G13)</f>
        <v>29.5</v>
      </c>
      <c r="G10" s="512"/>
      <c r="H10" s="511">
        <f>SUM(H11:I13)</f>
        <v>29.5</v>
      </c>
      <c r="I10" s="512"/>
      <c r="J10" s="511">
        <f>SUM(J11:K13)</f>
        <v>29.5</v>
      </c>
      <c r="K10" s="512"/>
      <c r="L10" s="521">
        <f>J10/H10*100</f>
        <v>100</v>
      </c>
      <c r="M10" s="522"/>
      <c r="N10" s="521">
        <f>J10/D10*100</f>
        <v>120.40816326530613</v>
      </c>
      <c r="O10" s="522"/>
      <c r="R10" s="302"/>
    </row>
    <row r="11" spans="1:20" s="3" customFormat="1" ht="30.75" customHeight="1">
      <c r="A11" s="513" t="s">
        <v>168</v>
      </c>
      <c r="B11" s="514"/>
      <c r="C11" s="515"/>
      <c r="D11" s="509">
        <v>1</v>
      </c>
      <c r="E11" s="510"/>
      <c r="F11" s="509">
        <v>1</v>
      </c>
      <c r="G11" s="510"/>
      <c r="H11" s="509">
        <v>1</v>
      </c>
      <c r="I11" s="510"/>
      <c r="J11" s="509">
        <v>1</v>
      </c>
      <c r="K11" s="510"/>
      <c r="L11" s="506">
        <f t="shared" ref="L11:L25" si="0">J11/H11*100</f>
        <v>100</v>
      </c>
      <c r="M11" s="507"/>
      <c r="N11" s="506">
        <f t="shared" ref="N11:N25" si="1">J11/D11*100</f>
        <v>100</v>
      </c>
      <c r="O11" s="507"/>
      <c r="R11" s="302"/>
    </row>
    <row r="12" spans="1:20" s="3" customFormat="1" ht="30.75" customHeight="1">
      <c r="A12" s="513" t="s">
        <v>177</v>
      </c>
      <c r="B12" s="514"/>
      <c r="C12" s="515"/>
      <c r="D12" s="509">
        <v>4</v>
      </c>
      <c r="E12" s="510"/>
      <c r="F12" s="509">
        <v>4</v>
      </c>
      <c r="G12" s="510"/>
      <c r="H12" s="509">
        <v>4</v>
      </c>
      <c r="I12" s="510"/>
      <c r="J12" s="509">
        <v>4</v>
      </c>
      <c r="K12" s="510"/>
      <c r="L12" s="506">
        <f t="shared" si="0"/>
        <v>100</v>
      </c>
      <c r="M12" s="507"/>
      <c r="N12" s="506">
        <f t="shared" si="1"/>
        <v>100</v>
      </c>
      <c r="O12" s="507"/>
      <c r="R12" s="302"/>
      <c r="T12" s="261"/>
    </row>
    <row r="13" spans="1:20" s="3" customFormat="1" ht="30.75" customHeight="1">
      <c r="A13" s="513" t="s">
        <v>169</v>
      </c>
      <c r="B13" s="514"/>
      <c r="C13" s="515"/>
      <c r="D13" s="526">
        <v>19.5</v>
      </c>
      <c r="E13" s="527"/>
      <c r="F13" s="526">
        <v>24.5</v>
      </c>
      <c r="G13" s="527"/>
      <c r="H13" s="526">
        <v>24.5</v>
      </c>
      <c r="I13" s="527"/>
      <c r="J13" s="526">
        <v>24.5</v>
      </c>
      <c r="K13" s="527"/>
      <c r="L13" s="506">
        <f t="shared" si="0"/>
        <v>100</v>
      </c>
      <c r="M13" s="507"/>
      <c r="N13" s="506">
        <f t="shared" si="1"/>
        <v>125.64102564102564</v>
      </c>
      <c r="O13" s="507"/>
      <c r="R13" s="302"/>
    </row>
    <row r="14" spans="1:20" s="3" customFormat="1" ht="42" customHeight="1">
      <c r="A14" s="518" t="s">
        <v>322</v>
      </c>
      <c r="B14" s="519"/>
      <c r="C14" s="520"/>
      <c r="D14" s="511">
        <f>SUM(D15:E17)</f>
        <v>4985.5</v>
      </c>
      <c r="E14" s="512"/>
      <c r="F14" s="511">
        <f>SUM(F15:G17)</f>
        <v>6367.1</v>
      </c>
      <c r="G14" s="512"/>
      <c r="H14" s="511">
        <f>SUM(H15:I17)</f>
        <v>6158.2999999999993</v>
      </c>
      <c r="I14" s="512"/>
      <c r="J14" s="511">
        <f>SUM(J15:K17)</f>
        <v>11268</v>
      </c>
      <c r="K14" s="512"/>
      <c r="L14" s="521">
        <f t="shared" si="0"/>
        <v>182.97257359985713</v>
      </c>
      <c r="M14" s="522"/>
      <c r="N14" s="521">
        <f t="shared" si="1"/>
        <v>226.01544478989069</v>
      </c>
      <c r="O14" s="522"/>
      <c r="R14" s="302"/>
    </row>
    <row r="15" spans="1:20" s="3" customFormat="1" ht="31.5" customHeight="1">
      <c r="A15" s="513" t="s">
        <v>168</v>
      </c>
      <c r="B15" s="514"/>
      <c r="C15" s="515"/>
      <c r="D15" s="528">
        <v>551.79999999999995</v>
      </c>
      <c r="E15" s="529"/>
      <c r="F15" s="528">
        <v>477.9</v>
      </c>
      <c r="G15" s="529"/>
      <c r="H15" s="528">
        <v>557.9</v>
      </c>
      <c r="I15" s="529"/>
      <c r="J15" s="528">
        <v>518.4</v>
      </c>
      <c r="K15" s="529"/>
      <c r="L15" s="506">
        <f t="shared" si="0"/>
        <v>92.919878114357417</v>
      </c>
      <c r="M15" s="507"/>
      <c r="N15" s="506">
        <f t="shared" si="1"/>
        <v>93.947082276187032</v>
      </c>
      <c r="O15" s="507"/>
      <c r="R15" s="302"/>
    </row>
    <row r="16" spans="1:20" s="3" customFormat="1" ht="36.75" customHeight="1">
      <c r="A16" s="513" t="s">
        <v>177</v>
      </c>
      <c r="B16" s="514"/>
      <c r="C16" s="515"/>
      <c r="D16" s="528">
        <v>837.5</v>
      </c>
      <c r="E16" s="529"/>
      <c r="F16" s="528">
        <v>802</v>
      </c>
      <c r="G16" s="529"/>
      <c r="H16" s="528">
        <v>1237.7</v>
      </c>
      <c r="I16" s="529"/>
      <c r="J16" s="528">
        <v>1880.8</v>
      </c>
      <c r="K16" s="529"/>
      <c r="L16" s="506">
        <f t="shared" si="0"/>
        <v>151.9592793083946</v>
      </c>
      <c r="M16" s="507"/>
      <c r="N16" s="506">
        <f t="shared" si="1"/>
        <v>224.57313432835821</v>
      </c>
      <c r="O16" s="507"/>
      <c r="R16" s="302"/>
    </row>
    <row r="17" spans="1:20" s="3" customFormat="1" ht="35.25" customHeight="1">
      <c r="A17" s="513" t="s">
        <v>169</v>
      </c>
      <c r="B17" s="514"/>
      <c r="C17" s="515"/>
      <c r="D17" s="528">
        <v>3596.2</v>
      </c>
      <c r="E17" s="529"/>
      <c r="F17" s="528">
        <v>5087.2</v>
      </c>
      <c r="G17" s="529"/>
      <c r="H17" s="528">
        <v>4362.7</v>
      </c>
      <c r="I17" s="529"/>
      <c r="J17" s="528">
        <v>8868.7999999999993</v>
      </c>
      <c r="K17" s="529"/>
      <c r="L17" s="506">
        <f t="shared" si="0"/>
        <v>203.28695532583035</v>
      </c>
      <c r="M17" s="507"/>
      <c r="N17" s="506">
        <f t="shared" si="1"/>
        <v>246.61587230966018</v>
      </c>
      <c r="O17" s="507"/>
      <c r="R17" s="302"/>
    </row>
    <row r="18" spans="1:20" s="3" customFormat="1" ht="43.5" customHeight="1">
      <c r="A18" s="518" t="s">
        <v>323</v>
      </c>
      <c r="B18" s="519"/>
      <c r="C18" s="520"/>
      <c r="D18" s="511">
        <f>SUM(D19:E21)</f>
        <v>4985.5</v>
      </c>
      <c r="E18" s="512"/>
      <c r="F18" s="511">
        <f>SUM(F19:G21)</f>
        <v>6367.1</v>
      </c>
      <c r="G18" s="512"/>
      <c r="H18" s="511">
        <f>SUM(H19:I21)</f>
        <v>6158.2999999999993</v>
      </c>
      <c r="I18" s="512"/>
      <c r="J18" s="511">
        <f>SUM(J19:K21)</f>
        <v>11268</v>
      </c>
      <c r="K18" s="512"/>
      <c r="L18" s="521">
        <f t="shared" si="0"/>
        <v>182.97257359985713</v>
      </c>
      <c r="M18" s="522"/>
      <c r="N18" s="521">
        <f t="shared" si="1"/>
        <v>226.01544478989069</v>
      </c>
      <c r="O18" s="522"/>
      <c r="P18" s="356"/>
      <c r="Q18" s="355"/>
      <c r="R18" s="355"/>
      <c r="S18" s="355"/>
      <c r="T18" s="355"/>
    </row>
    <row r="19" spans="1:20" s="3" customFormat="1" ht="34.5" customHeight="1">
      <c r="A19" s="513" t="s">
        <v>168</v>
      </c>
      <c r="B19" s="514"/>
      <c r="C19" s="515"/>
      <c r="D19" s="528">
        <v>551.79999999999995</v>
      </c>
      <c r="E19" s="529"/>
      <c r="F19" s="528">
        <v>477.9</v>
      </c>
      <c r="G19" s="529"/>
      <c r="H19" s="528">
        <v>557.9</v>
      </c>
      <c r="I19" s="529"/>
      <c r="J19" s="528">
        <v>518.4</v>
      </c>
      <c r="K19" s="529"/>
      <c r="L19" s="506">
        <f t="shared" si="0"/>
        <v>92.919878114357417</v>
      </c>
      <c r="M19" s="507"/>
      <c r="N19" s="506">
        <f t="shared" si="1"/>
        <v>93.947082276187032</v>
      </c>
      <c r="O19" s="507"/>
      <c r="R19" s="302"/>
    </row>
    <row r="20" spans="1:20" s="3" customFormat="1" ht="31.5" customHeight="1">
      <c r="A20" s="513" t="s">
        <v>177</v>
      </c>
      <c r="B20" s="514"/>
      <c r="C20" s="515"/>
      <c r="D20" s="528">
        <v>837.5</v>
      </c>
      <c r="E20" s="529"/>
      <c r="F20" s="528">
        <v>802</v>
      </c>
      <c r="G20" s="529"/>
      <c r="H20" s="528">
        <v>1237.7</v>
      </c>
      <c r="I20" s="529"/>
      <c r="J20" s="528">
        <v>1880.8</v>
      </c>
      <c r="K20" s="529"/>
      <c r="L20" s="506">
        <f t="shared" si="0"/>
        <v>151.9592793083946</v>
      </c>
      <c r="M20" s="507"/>
      <c r="N20" s="506">
        <f t="shared" si="1"/>
        <v>224.57313432835821</v>
      </c>
      <c r="O20" s="507"/>
      <c r="R20" s="302"/>
    </row>
    <row r="21" spans="1:20" s="3" customFormat="1" ht="31.5" customHeight="1">
      <c r="A21" s="513" t="s">
        <v>169</v>
      </c>
      <c r="B21" s="514"/>
      <c r="C21" s="515"/>
      <c r="D21" s="528">
        <v>3596.2</v>
      </c>
      <c r="E21" s="529"/>
      <c r="F21" s="528">
        <v>5087.2</v>
      </c>
      <c r="G21" s="529"/>
      <c r="H21" s="528">
        <v>4362.7</v>
      </c>
      <c r="I21" s="529"/>
      <c r="J21" s="528">
        <v>8868.7999999999993</v>
      </c>
      <c r="K21" s="529"/>
      <c r="L21" s="506">
        <f t="shared" si="0"/>
        <v>203.28695532583035</v>
      </c>
      <c r="M21" s="507"/>
      <c r="N21" s="506">
        <f t="shared" si="1"/>
        <v>246.61587230966018</v>
      </c>
      <c r="O21" s="507"/>
      <c r="R21" s="302"/>
    </row>
    <row r="22" spans="1:20" s="3" customFormat="1" ht="62.25" customHeight="1">
      <c r="A22" s="518" t="s">
        <v>312</v>
      </c>
      <c r="B22" s="519"/>
      <c r="C22" s="520"/>
      <c r="D22" s="530">
        <f>ROUND(D18/D10/12*1000,0)</f>
        <v>16957</v>
      </c>
      <c r="E22" s="531"/>
      <c r="F22" s="530">
        <f>ROUND(F18/F10/12*1000,0)</f>
        <v>17986</v>
      </c>
      <c r="G22" s="531"/>
      <c r="H22" s="530">
        <f>ROUND(H18/H10/12*1000,0)</f>
        <v>17396</v>
      </c>
      <c r="I22" s="531"/>
      <c r="J22" s="530">
        <f>ROUND(J18/J10/12*1000,0)</f>
        <v>31831</v>
      </c>
      <c r="K22" s="531"/>
      <c r="L22" s="532">
        <f t="shared" si="0"/>
        <v>182.97884571165787</v>
      </c>
      <c r="M22" s="533"/>
      <c r="N22" s="532">
        <f t="shared" si="1"/>
        <v>187.71598749778852</v>
      </c>
      <c r="O22" s="533"/>
      <c r="R22" s="302"/>
    </row>
    <row r="23" spans="1:20" s="3" customFormat="1" ht="39" customHeight="1">
      <c r="A23" s="513" t="s">
        <v>168</v>
      </c>
      <c r="B23" s="514"/>
      <c r="C23" s="515"/>
      <c r="D23" s="536">
        <f t="shared" ref="D23:J25" si="2">ROUND(D19/D11/12*1000,0)</f>
        <v>45983</v>
      </c>
      <c r="E23" s="537"/>
      <c r="F23" s="536">
        <f t="shared" si="2"/>
        <v>39825</v>
      </c>
      <c r="G23" s="537"/>
      <c r="H23" s="536">
        <f t="shared" si="2"/>
        <v>46492</v>
      </c>
      <c r="I23" s="537"/>
      <c r="J23" s="536">
        <f t="shared" si="2"/>
        <v>43200</v>
      </c>
      <c r="K23" s="537"/>
      <c r="L23" s="534">
        <f t="shared" si="0"/>
        <v>92.919211907424938</v>
      </c>
      <c r="M23" s="535"/>
      <c r="N23" s="534">
        <f t="shared" si="1"/>
        <v>93.947763303829674</v>
      </c>
      <c r="O23" s="535"/>
      <c r="R23" s="302"/>
    </row>
    <row r="24" spans="1:20" s="3" customFormat="1" ht="33" customHeight="1">
      <c r="A24" s="513" t="s">
        <v>177</v>
      </c>
      <c r="B24" s="514"/>
      <c r="C24" s="515"/>
      <c r="D24" s="536">
        <f t="shared" si="2"/>
        <v>17448</v>
      </c>
      <c r="E24" s="537"/>
      <c r="F24" s="536">
        <f t="shared" si="2"/>
        <v>16708</v>
      </c>
      <c r="G24" s="537"/>
      <c r="H24" s="536">
        <f t="shared" si="2"/>
        <v>25785</v>
      </c>
      <c r="I24" s="537"/>
      <c r="J24" s="536">
        <f t="shared" si="2"/>
        <v>39183</v>
      </c>
      <c r="K24" s="537"/>
      <c r="L24" s="534">
        <f t="shared" si="0"/>
        <v>151.96044211751018</v>
      </c>
      <c r="M24" s="535"/>
      <c r="N24" s="534">
        <f t="shared" si="1"/>
        <v>224.57015130674</v>
      </c>
      <c r="O24" s="535"/>
      <c r="R24" s="302"/>
    </row>
    <row r="25" spans="1:20" s="3" customFormat="1" ht="33.75" customHeight="1">
      <c r="A25" s="513" t="s">
        <v>169</v>
      </c>
      <c r="B25" s="514"/>
      <c r="C25" s="515"/>
      <c r="D25" s="536">
        <f t="shared" si="2"/>
        <v>15368</v>
      </c>
      <c r="E25" s="537"/>
      <c r="F25" s="536">
        <f t="shared" si="2"/>
        <v>17303</v>
      </c>
      <c r="G25" s="537"/>
      <c r="H25" s="536">
        <f t="shared" si="2"/>
        <v>14839</v>
      </c>
      <c r="I25" s="537"/>
      <c r="J25" s="536">
        <f t="shared" si="2"/>
        <v>30166</v>
      </c>
      <c r="K25" s="537"/>
      <c r="L25" s="534">
        <f t="shared" si="0"/>
        <v>203.28863130938743</v>
      </c>
      <c r="M25" s="535"/>
      <c r="N25" s="534">
        <f t="shared" si="1"/>
        <v>196.2909942738157</v>
      </c>
      <c r="O25" s="535"/>
      <c r="R25" s="302"/>
    </row>
    <row r="26" spans="1:20" ht="10.5" customHeight="1">
      <c r="A26" s="96"/>
      <c r="B26" s="96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20" ht="27.75" customHeight="1">
      <c r="A27" s="538" t="s">
        <v>284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</row>
    <row r="28" spans="1:20" ht="15" customHeight="1">
      <c r="A28" s="97"/>
      <c r="B28" s="97"/>
      <c r="C28" s="97"/>
      <c r="D28" s="97"/>
      <c r="E28" s="97"/>
      <c r="F28" s="97"/>
      <c r="G28" s="97"/>
      <c r="H28" s="97"/>
      <c r="I28" s="97"/>
      <c r="J28" s="53"/>
      <c r="K28" s="53"/>
      <c r="L28" s="53"/>
      <c r="M28" s="53"/>
      <c r="N28" s="53"/>
      <c r="O28" s="53"/>
    </row>
    <row r="29" spans="1:20" ht="21.9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20" ht="25.5" customHeight="1">
      <c r="A30" s="557" t="s">
        <v>350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3"/>
      <c r="L30" s="53"/>
      <c r="M30" s="53"/>
      <c r="N30" s="53"/>
      <c r="O30" s="53"/>
    </row>
    <row r="31" spans="1:20" ht="68.25" customHeight="1">
      <c r="A31" s="480" t="s">
        <v>402</v>
      </c>
      <c r="B31" s="484" t="s">
        <v>184</v>
      </c>
      <c r="C31" s="486"/>
      <c r="D31" s="508" t="s">
        <v>525</v>
      </c>
      <c r="E31" s="508"/>
      <c r="F31" s="508"/>
      <c r="G31" s="508" t="s">
        <v>526</v>
      </c>
      <c r="H31" s="508"/>
      <c r="I31" s="508"/>
      <c r="J31" s="558" t="s">
        <v>527</v>
      </c>
      <c r="K31" s="559"/>
      <c r="L31" s="560"/>
      <c r="M31" s="508" t="s">
        <v>528</v>
      </c>
      <c r="N31" s="508"/>
      <c r="O31" s="508"/>
    </row>
    <row r="32" spans="1:20" ht="165" customHeight="1">
      <c r="A32" s="481"/>
      <c r="B32" s="67" t="s">
        <v>508</v>
      </c>
      <c r="C32" s="67" t="s">
        <v>509</v>
      </c>
      <c r="D32" s="67" t="s">
        <v>324</v>
      </c>
      <c r="E32" s="67" t="s">
        <v>185</v>
      </c>
      <c r="F32" s="67" t="s">
        <v>325</v>
      </c>
      <c r="G32" s="67" t="s">
        <v>324</v>
      </c>
      <c r="H32" s="67" t="s">
        <v>185</v>
      </c>
      <c r="I32" s="67" t="s">
        <v>325</v>
      </c>
      <c r="J32" s="67" t="s">
        <v>324</v>
      </c>
      <c r="K32" s="67" t="s">
        <v>185</v>
      </c>
      <c r="L32" s="67" t="s">
        <v>325</v>
      </c>
      <c r="M32" s="67" t="s">
        <v>324</v>
      </c>
      <c r="N32" s="67" t="s">
        <v>185</v>
      </c>
      <c r="O32" s="67" t="s">
        <v>325</v>
      </c>
    </row>
    <row r="33" spans="1:15" ht="25.5" customHeight="1">
      <c r="A33" s="67">
        <v>1</v>
      </c>
      <c r="B33" s="67">
        <v>2</v>
      </c>
      <c r="C33" s="67">
        <v>3</v>
      </c>
      <c r="D33" s="67">
        <v>4</v>
      </c>
      <c r="E33" s="67">
        <v>5</v>
      </c>
      <c r="F33" s="67">
        <v>6</v>
      </c>
      <c r="G33" s="67">
        <v>7</v>
      </c>
      <c r="H33" s="59">
        <v>8</v>
      </c>
      <c r="I33" s="59">
        <v>9</v>
      </c>
      <c r="J33" s="59">
        <v>10</v>
      </c>
      <c r="K33" s="59">
        <v>11</v>
      </c>
      <c r="L33" s="59">
        <v>12</v>
      </c>
      <c r="M33" s="59">
        <v>13</v>
      </c>
      <c r="N33" s="59">
        <v>14</v>
      </c>
      <c r="O33" s="59">
        <v>15</v>
      </c>
    </row>
    <row r="34" spans="1:15" ht="24.75" customHeight="1">
      <c r="A34" s="61" t="s">
        <v>458</v>
      </c>
      <c r="B34" s="64">
        <v>100</v>
      </c>
      <c r="C34" s="64">
        <v>100</v>
      </c>
      <c r="D34" s="64">
        <v>295</v>
      </c>
      <c r="E34" s="98"/>
      <c r="F34" s="64"/>
      <c r="G34" s="64">
        <v>340</v>
      </c>
      <c r="H34" s="98"/>
      <c r="I34" s="64"/>
      <c r="J34" s="278">
        <v>264</v>
      </c>
      <c r="K34" s="98"/>
      <c r="L34" s="64"/>
      <c r="M34" s="64">
        <v>377</v>
      </c>
      <c r="N34" s="98"/>
      <c r="O34" s="64"/>
    </row>
    <row r="35" spans="1:15" ht="30.75" customHeight="1">
      <c r="A35" s="70" t="s">
        <v>49</v>
      </c>
      <c r="B35" s="60">
        <v>100</v>
      </c>
      <c r="C35" s="60">
        <v>100</v>
      </c>
      <c r="D35" s="309">
        <f>SUM(D34:D34)</f>
        <v>295</v>
      </c>
      <c r="E35" s="372"/>
      <c r="F35" s="309"/>
      <c r="G35" s="309">
        <f>SUM(G34:G34)</f>
        <v>340</v>
      </c>
      <c r="H35" s="372"/>
      <c r="I35" s="309"/>
      <c r="J35" s="309">
        <f>SUM(J34:J34)</f>
        <v>264</v>
      </c>
      <c r="K35" s="372"/>
      <c r="L35" s="309"/>
      <c r="M35" s="309">
        <f>SUM(M34:M34)</f>
        <v>377</v>
      </c>
      <c r="N35" s="99"/>
      <c r="O35" s="60"/>
    </row>
    <row r="36" spans="1:15" ht="20.100000000000001" customHeight="1">
      <c r="A36" s="48"/>
      <c r="B36" s="100"/>
      <c r="C36" s="100"/>
      <c r="D36" s="100"/>
      <c r="E36" s="100"/>
      <c r="F36" s="101"/>
      <c r="G36" s="101"/>
      <c r="H36" s="101"/>
      <c r="I36" s="102"/>
      <c r="J36" s="102"/>
      <c r="K36" s="102"/>
      <c r="L36" s="102"/>
      <c r="M36" s="102"/>
      <c r="N36" s="102"/>
      <c r="O36" s="102"/>
    </row>
    <row r="37" spans="1:15" ht="20.100000000000001" customHeight="1">
      <c r="A37" s="540" t="s">
        <v>351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</row>
    <row r="38" spans="1:15" ht="20.100000000000001" customHeight="1">
      <c r="A38" s="53"/>
      <c r="B38" s="51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ht="63" customHeight="1">
      <c r="A39" s="67" t="s">
        <v>101</v>
      </c>
      <c r="B39" s="508" t="s">
        <v>62</v>
      </c>
      <c r="C39" s="508"/>
      <c r="D39" s="508" t="s">
        <v>57</v>
      </c>
      <c r="E39" s="508"/>
      <c r="F39" s="508" t="s">
        <v>58</v>
      </c>
      <c r="G39" s="508"/>
      <c r="H39" s="508" t="s">
        <v>186</v>
      </c>
      <c r="I39" s="508"/>
      <c r="J39" s="508"/>
      <c r="K39" s="484" t="s">
        <v>76</v>
      </c>
      <c r="L39" s="486"/>
      <c r="M39" s="484" t="s">
        <v>29</v>
      </c>
      <c r="N39" s="485"/>
      <c r="O39" s="486"/>
    </row>
    <row r="40" spans="1:15" ht="25.5" customHeight="1">
      <c r="A40" s="59">
        <v>1</v>
      </c>
      <c r="B40" s="516">
        <v>2</v>
      </c>
      <c r="C40" s="516"/>
      <c r="D40" s="516">
        <v>3</v>
      </c>
      <c r="E40" s="516"/>
      <c r="F40" s="539">
        <v>4</v>
      </c>
      <c r="G40" s="539"/>
      <c r="H40" s="516">
        <v>5</v>
      </c>
      <c r="I40" s="516"/>
      <c r="J40" s="516"/>
      <c r="K40" s="516">
        <v>6</v>
      </c>
      <c r="L40" s="516"/>
      <c r="M40" s="547">
        <v>7</v>
      </c>
      <c r="N40" s="548"/>
      <c r="O40" s="549"/>
    </row>
    <row r="41" spans="1:15" ht="30" customHeight="1">
      <c r="A41" s="61"/>
      <c r="B41" s="546"/>
      <c r="C41" s="546"/>
      <c r="D41" s="541"/>
      <c r="E41" s="541"/>
      <c r="F41" s="542"/>
      <c r="G41" s="542"/>
      <c r="H41" s="508"/>
      <c r="I41" s="508"/>
      <c r="J41" s="508"/>
      <c r="K41" s="544"/>
      <c r="L41" s="545"/>
      <c r="M41" s="546"/>
      <c r="N41" s="546"/>
      <c r="O41" s="546"/>
    </row>
    <row r="42" spans="1:15" ht="30" customHeight="1">
      <c r="A42" s="61"/>
      <c r="B42" s="546"/>
      <c r="C42" s="546"/>
      <c r="D42" s="541"/>
      <c r="E42" s="541"/>
      <c r="F42" s="542"/>
      <c r="G42" s="542"/>
      <c r="H42" s="508"/>
      <c r="I42" s="508"/>
      <c r="J42" s="508"/>
      <c r="K42" s="544"/>
      <c r="L42" s="545"/>
      <c r="M42" s="546"/>
      <c r="N42" s="546"/>
      <c r="O42" s="546"/>
    </row>
    <row r="43" spans="1:15" ht="30" customHeight="1">
      <c r="A43" s="61"/>
      <c r="B43" s="546"/>
      <c r="C43" s="546"/>
      <c r="D43" s="541"/>
      <c r="E43" s="541"/>
      <c r="F43" s="542"/>
      <c r="G43" s="542"/>
      <c r="H43" s="508"/>
      <c r="I43" s="508"/>
      <c r="J43" s="508"/>
      <c r="K43" s="544"/>
      <c r="L43" s="545"/>
      <c r="M43" s="546"/>
      <c r="N43" s="546"/>
      <c r="O43" s="546"/>
    </row>
    <row r="44" spans="1:15" ht="34.5" customHeight="1">
      <c r="A44" s="70" t="s">
        <v>49</v>
      </c>
      <c r="B44" s="543" t="s">
        <v>30</v>
      </c>
      <c r="C44" s="543"/>
      <c r="D44" s="543" t="s">
        <v>30</v>
      </c>
      <c r="E44" s="543"/>
      <c r="F44" s="543" t="s">
        <v>30</v>
      </c>
      <c r="G44" s="543"/>
      <c r="H44" s="543"/>
      <c r="I44" s="543"/>
      <c r="J44" s="543"/>
      <c r="K44" s="552">
        <f>SUM(K41:K43)</f>
        <v>0</v>
      </c>
      <c r="L44" s="553"/>
      <c r="M44" s="551"/>
      <c r="N44" s="551"/>
      <c r="O44" s="551"/>
    </row>
    <row r="45" spans="1:15" ht="18" customHeight="1">
      <c r="A45" s="101"/>
      <c r="B45" s="45"/>
      <c r="C45" s="45"/>
      <c r="D45" s="45"/>
      <c r="E45" s="45"/>
      <c r="F45" s="45"/>
      <c r="G45" s="45"/>
      <c r="H45" s="45"/>
      <c r="I45" s="45"/>
      <c r="J45" s="45"/>
      <c r="K45" s="46"/>
      <c r="L45" s="46"/>
      <c r="M45" s="46"/>
      <c r="N45" s="46"/>
      <c r="O45" s="46"/>
    </row>
    <row r="46" spans="1:15" ht="20.100000000000001" customHeight="1">
      <c r="A46" s="540" t="s">
        <v>352</v>
      </c>
      <c r="B46" s="540"/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</row>
    <row r="47" spans="1:15" ht="20.100000000000001" customHeight="1">
      <c r="A47" s="102"/>
      <c r="B47" s="102"/>
      <c r="C47" s="102"/>
      <c r="D47" s="102"/>
      <c r="E47" s="102"/>
      <c r="F47" s="102"/>
      <c r="G47" s="102"/>
      <c r="H47" s="102"/>
      <c r="I47" s="103"/>
      <c r="J47" s="53"/>
      <c r="K47" s="53"/>
      <c r="L47" s="53"/>
      <c r="M47" s="53"/>
      <c r="N47" s="53"/>
      <c r="O47" s="53"/>
    </row>
    <row r="48" spans="1:15" ht="52.5" customHeight="1">
      <c r="A48" s="508" t="s">
        <v>56</v>
      </c>
      <c r="B48" s="508"/>
      <c r="C48" s="508"/>
      <c r="D48" s="447" t="s">
        <v>511</v>
      </c>
      <c r="E48" s="447"/>
      <c r="F48" s="447"/>
      <c r="G48" s="508" t="s">
        <v>205</v>
      </c>
      <c r="H48" s="508"/>
      <c r="I48" s="508"/>
      <c r="J48" s="508" t="s">
        <v>203</v>
      </c>
      <c r="K48" s="508"/>
      <c r="L48" s="508"/>
      <c r="M48" s="447" t="s">
        <v>512</v>
      </c>
      <c r="N48" s="447"/>
      <c r="O48" s="447"/>
    </row>
    <row r="49" spans="1:15" ht="20.100000000000001" customHeight="1">
      <c r="A49" s="508">
        <v>1</v>
      </c>
      <c r="B49" s="508"/>
      <c r="C49" s="508"/>
      <c r="D49" s="508">
        <v>2</v>
      </c>
      <c r="E49" s="508"/>
      <c r="F49" s="508"/>
      <c r="G49" s="508">
        <v>3</v>
      </c>
      <c r="H49" s="508"/>
      <c r="I49" s="508"/>
      <c r="J49" s="516">
        <v>4</v>
      </c>
      <c r="K49" s="516"/>
      <c r="L49" s="516"/>
      <c r="M49" s="516">
        <v>5</v>
      </c>
      <c r="N49" s="516"/>
      <c r="O49" s="516"/>
    </row>
    <row r="50" spans="1:15" ht="30.75" customHeight="1">
      <c r="A50" s="550" t="s">
        <v>187</v>
      </c>
      <c r="B50" s="550"/>
      <c r="C50" s="550"/>
      <c r="D50" s="541"/>
      <c r="E50" s="541"/>
      <c r="F50" s="541"/>
      <c r="G50" s="541"/>
      <c r="H50" s="541"/>
      <c r="I50" s="541"/>
      <c r="J50" s="541"/>
      <c r="K50" s="541"/>
      <c r="L50" s="541"/>
      <c r="M50" s="541">
        <f>D50+G50-J50</f>
        <v>0</v>
      </c>
      <c r="N50" s="541"/>
      <c r="O50" s="541"/>
    </row>
    <row r="51" spans="1:15" ht="27.75" customHeight="1">
      <c r="A51" s="550" t="s">
        <v>85</v>
      </c>
      <c r="B51" s="550"/>
      <c r="C51" s="550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</row>
    <row r="52" spans="1:15" ht="21" customHeight="1">
      <c r="A52" s="550"/>
      <c r="B52" s="550"/>
      <c r="C52" s="550"/>
      <c r="D52" s="554"/>
      <c r="E52" s="555"/>
      <c r="F52" s="556"/>
      <c r="G52" s="554"/>
      <c r="H52" s="555"/>
      <c r="I52" s="556"/>
      <c r="J52" s="554"/>
      <c r="K52" s="555"/>
      <c r="L52" s="556"/>
      <c r="M52" s="554"/>
      <c r="N52" s="555"/>
      <c r="O52" s="556"/>
    </row>
    <row r="53" spans="1:15" ht="28.5" customHeight="1">
      <c r="A53" s="550" t="s">
        <v>188</v>
      </c>
      <c r="B53" s="550"/>
      <c r="C53" s="550"/>
      <c r="D53" s="541"/>
      <c r="E53" s="541"/>
      <c r="F53" s="541"/>
      <c r="G53" s="541"/>
      <c r="H53" s="541"/>
      <c r="I53" s="541"/>
      <c r="J53" s="541"/>
      <c r="K53" s="541"/>
      <c r="L53" s="541"/>
      <c r="M53" s="541">
        <f>D53+G53-J53</f>
        <v>0</v>
      </c>
      <c r="N53" s="541"/>
      <c r="O53" s="541"/>
    </row>
    <row r="54" spans="1:15" ht="25.5" customHeight="1">
      <c r="A54" s="550" t="s">
        <v>401</v>
      </c>
      <c r="B54" s="550"/>
      <c r="C54" s="550"/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</row>
    <row r="55" spans="1:15" ht="20.100000000000001" customHeight="1">
      <c r="A55" s="550"/>
      <c r="B55" s="550"/>
      <c r="C55" s="550"/>
      <c r="D55" s="554"/>
      <c r="E55" s="555"/>
      <c r="F55" s="556"/>
      <c r="G55" s="554"/>
      <c r="H55" s="555"/>
      <c r="I55" s="556"/>
      <c r="J55" s="554"/>
      <c r="K55" s="555"/>
      <c r="L55" s="556"/>
      <c r="M55" s="554"/>
      <c r="N55" s="555"/>
      <c r="O55" s="556"/>
    </row>
    <row r="56" spans="1:15" ht="30" customHeight="1">
      <c r="A56" s="550" t="s">
        <v>189</v>
      </c>
      <c r="B56" s="550"/>
      <c r="C56" s="550"/>
      <c r="D56" s="541"/>
      <c r="E56" s="541"/>
      <c r="F56" s="541"/>
      <c r="G56" s="541"/>
      <c r="H56" s="541"/>
      <c r="I56" s="541"/>
      <c r="J56" s="541"/>
      <c r="K56" s="541"/>
      <c r="L56" s="541"/>
      <c r="M56" s="541">
        <f>D56+G56-J56</f>
        <v>0</v>
      </c>
      <c r="N56" s="541"/>
      <c r="O56" s="541"/>
    </row>
    <row r="57" spans="1:15" ht="29.25" customHeight="1">
      <c r="A57" s="550" t="s">
        <v>85</v>
      </c>
      <c r="B57" s="550"/>
      <c r="C57" s="550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</row>
    <row r="58" spans="1:15" ht="26.25" customHeight="1">
      <c r="A58" s="513"/>
      <c r="B58" s="514"/>
      <c r="C58" s="515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</row>
    <row r="59" spans="1:15" ht="30" customHeight="1">
      <c r="A59" s="518" t="s">
        <v>49</v>
      </c>
      <c r="B59" s="519"/>
      <c r="C59" s="520"/>
      <c r="D59" s="561">
        <f>SUM(D50,D53,D56)</f>
        <v>0</v>
      </c>
      <c r="E59" s="561"/>
      <c r="F59" s="561"/>
      <c r="G59" s="561">
        <f>SUM(G50,G53,G56)</f>
        <v>0</v>
      </c>
      <c r="H59" s="561"/>
      <c r="I59" s="561"/>
      <c r="J59" s="561">
        <f>SUM(J50,J53,J56)</f>
        <v>0</v>
      </c>
      <c r="K59" s="561"/>
      <c r="L59" s="561"/>
      <c r="M59" s="561">
        <f>D59+G59-J59</f>
        <v>0</v>
      </c>
      <c r="N59" s="561"/>
      <c r="O59" s="561"/>
    </row>
    <row r="60" spans="1:15" ht="20.100000000000001" customHeight="1">
      <c r="A60" s="18"/>
      <c r="B60" s="35"/>
      <c r="C60" s="36"/>
      <c r="D60" s="36"/>
      <c r="E60" s="36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63.95" customHeight="1">
      <c r="A61" s="18"/>
      <c r="B61" s="35"/>
      <c r="C61" s="36"/>
      <c r="D61" s="36"/>
      <c r="E61" s="36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18" customHeight="1">
      <c r="A62" s="18"/>
      <c r="B62" s="35"/>
      <c r="C62" s="36"/>
      <c r="D62" s="36"/>
      <c r="E62" s="36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20.100000000000001" customHeight="1">
      <c r="A63" s="18"/>
      <c r="B63" s="35"/>
      <c r="C63" s="36"/>
      <c r="D63" s="36"/>
      <c r="E63" s="36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20.100000000000001" customHeight="1">
      <c r="A64" s="18"/>
      <c r="B64" s="35"/>
      <c r="C64" s="36"/>
      <c r="D64" s="36"/>
      <c r="E64" s="36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20.100000000000001" customHeight="1">
      <c r="A65" s="18"/>
      <c r="B65" s="35"/>
      <c r="C65" s="36"/>
      <c r="D65" s="36"/>
      <c r="E65" s="36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20.100000000000001" customHeight="1">
      <c r="A66" s="18"/>
      <c r="B66" s="35"/>
      <c r="C66" s="36"/>
      <c r="D66" s="36"/>
      <c r="E66" s="36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20.100000000000001" customHeight="1">
      <c r="A67" s="18"/>
      <c r="B67" s="35"/>
      <c r="C67" s="36"/>
      <c r="D67" s="36"/>
      <c r="E67" s="36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20.100000000000001" customHeight="1">
      <c r="A68" s="18"/>
      <c r="B68" s="35"/>
      <c r="C68" s="36"/>
      <c r="D68" s="36"/>
      <c r="E68" s="36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20.100000000000001" customHeight="1">
      <c r="C69" s="8"/>
      <c r="D69" s="8"/>
      <c r="E69" s="8"/>
    </row>
    <row r="70" spans="1:15" ht="20.100000000000001" customHeight="1">
      <c r="C70" s="8"/>
      <c r="D70" s="8"/>
      <c r="E70" s="8"/>
    </row>
    <row r="71" spans="1:15" ht="20.100000000000001" customHeight="1">
      <c r="C71" s="8"/>
      <c r="D71" s="8"/>
      <c r="E71" s="8"/>
    </row>
    <row r="72" spans="1:15" ht="20.100000000000001" customHeight="1">
      <c r="C72" s="8"/>
      <c r="D72" s="8"/>
      <c r="E72" s="8"/>
    </row>
    <row r="73" spans="1:15">
      <c r="C73" s="8"/>
      <c r="D73" s="8"/>
      <c r="E73" s="8"/>
    </row>
  </sheetData>
  <mergeCells count="238">
    <mergeCell ref="A54:C54"/>
    <mergeCell ref="A59:C59"/>
    <mergeCell ref="A57:C57"/>
    <mergeCell ref="D59:F59"/>
    <mergeCell ref="A55:C55"/>
    <mergeCell ref="A56:C56"/>
    <mergeCell ref="A58:C58"/>
    <mergeCell ref="D55:F55"/>
    <mergeCell ref="D57:F57"/>
    <mergeCell ref="D56:F56"/>
    <mergeCell ref="D58:F58"/>
    <mergeCell ref="D54:F54"/>
    <mergeCell ref="J59:L59"/>
    <mergeCell ref="M59:O59"/>
    <mergeCell ref="J54:L54"/>
    <mergeCell ref="J58:L58"/>
    <mergeCell ref="J55:L55"/>
    <mergeCell ref="J56:L56"/>
    <mergeCell ref="J57:L57"/>
    <mergeCell ref="M58:O58"/>
    <mergeCell ref="M57:O57"/>
    <mergeCell ref="M56:O56"/>
    <mergeCell ref="M54:O54"/>
    <mergeCell ref="G59:I59"/>
    <mergeCell ref="G58:I58"/>
    <mergeCell ref="G57:I57"/>
    <mergeCell ref="G55:I55"/>
    <mergeCell ref="G56:I56"/>
    <mergeCell ref="J53:L53"/>
    <mergeCell ref="D52:F52"/>
    <mergeCell ref="M51:O51"/>
    <mergeCell ref="M55:O55"/>
    <mergeCell ref="G54:I54"/>
    <mergeCell ref="G53:I53"/>
    <mergeCell ref="G51:I51"/>
    <mergeCell ref="D51:F51"/>
    <mergeCell ref="J52:L52"/>
    <mergeCell ref="G52:I52"/>
    <mergeCell ref="N24:O24"/>
    <mergeCell ref="A30:J30"/>
    <mergeCell ref="M31:O31"/>
    <mergeCell ref="D31:F31"/>
    <mergeCell ref="J31:L31"/>
    <mergeCell ref="M43:O43"/>
    <mergeCell ref="K43:L43"/>
    <mergeCell ref="M44:O44"/>
    <mergeCell ref="K44:L44"/>
    <mergeCell ref="H43:J43"/>
    <mergeCell ref="A53:C53"/>
    <mergeCell ref="D53:F53"/>
    <mergeCell ref="A46:O46"/>
    <mergeCell ref="A49:C49"/>
    <mergeCell ref="J51:L51"/>
    <mergeCell ref="M53:O53"/>
    <mergeCell ref="M52:O52"/>
    <mergeCell ref="G49:I49"/>
    <mergeCell ref="A52:C52"/>
    <mergeCell ref="A48:C48"/>
    <mergeCell ref="A50:C50"/>
    <mergeCell ref="D48:F48"/>
    <mergeCell ref="A51:C51"/>
    <mergeCell ref="D49:F49"/>
    <mergeCell ref="G48:I48"/>
    <mergeCell ref="G50:I50"/>
    <mergeCell ref="D50:F50"/>
    <mergeCell ref="J48:L48"/>
    <mergeCell ref="M50:O50"/>
    <mergeCell ref="J50:L50"/>
    <mergeCell ref="J49:L49"/>
    <mergeCell ref="M49:O49"/>
    <mergeCell ref="M48:O48"/>
    <mergeCell ref="B44:C44"/>
    <mergeCell ref="N23:O23"/>
    <mergeCell ref="N25:O25"/>
    <mergeCell ref="L24:M24"/>
    <mergeCell ref="D42:E42"/>
    <mergeCell ref="M40:O40"/>
    <mergeCell ref="M41:O41"/>
    <mergeCell ref="K41:L41"/>
    <mergeCell ref="B43:C43"/>
    <mergeCell ref="B41:C41"/>
    <mergeCell ref="B42:C42"/>
    <mergeCell ref="M42:O42"/>
    <mergeCell ref="K39:L39"/>
    <mergeCell ref="D41:E41"/>
    <mergeCell ref="F41:G41"/>
    <mergeCell ref="M39:O39"/>
    <mergeCell ref="D39:E39"/>
    <mergeCell ref="H39:J39"/>
    <mergeCell ref="F39:G39"/>
    <mergeCell ref="B40:C40"/>
    <mergeCell ref="D43:E43"/>
    <mergeCell ref="F43:G43"/>
    <mergeCell ref="D24:E24"/>
    <mergeCell ref="D44:E44"/>
    <mergeCell ref="F42:G42"/>
    <mergeCell ref="K42:L42"/>
    <mergeCell ref="F44:G44"/>
    <mergeCell ref="H44:J44"/>
    <mergeCell ref="H42:J42"/>
    <mergeCell ref="F25:G25"/>
    <mergeCell ref="D25:E25"/>
    <mergeCell ref="H25:I25"/>
    <mergeCell ref="H41:J41"/>
    <mergeCell ref="F40:G40"/>
    <mergeCell ref="H40:J40"/>
    <mergeCell ref="J25:K25"/>
    <mergeCell ref="A37:O37"/>
    <mergeCell ref="L25:M25"/>
    <mergeCell ref="K40:L40"/>
    <mergeCell ref="D40:E40"/>
    <mergeCell ref="A25:C25"/>
    <mergeCell ref="B39:C39"/>
    <mergeCell ref="G31:I31"/>
    <mergeCell ref="A27:O27"/>
    <mergeCell ref="A31:A32"/>
    <mergeCell ref="B31:C31"/>
    <mergeCell ref="J24:K24"/>
    <mergeCell ref="F22:G22"/>
    <mergeCell ref="A24:C24"/>
    <mergeCell ref="F24:G24"/>
    <mergeCell ref="J23:K23"/>
    <mergeCell ref="F23:G23"/>
    <mergeCell ref="H24:I24"/>
    <mergeCell ref="A23:C23"/>
    <mergeCell ref="D23:E23"/>
    <mergeCell ref="A22:C22"/>
    <mergeCell ref="L23:M23"/>
    <mergeCell ref="H23:I23"/>
    <mergeCell ref="A21:C21"/>
    <mergeCell ref="D22:E22"/>
    <mergeCell ref="D21:E21"/>
    <mergeCell ref="L22:M22"/>
    <mergeCell ref="L21:M21"/>
    <mergeCell ref="F21:G21"/>
    <mergeCell ref="H22:I22"/>
    <mergeCell ref="J21:K21"/>
    <mergeCell ref="N22:O22"/>
    <mergeCell ref="N20:O20"/>
    <mergeCell ref="L20:M20"/>
    <mergeCell ref="N17:O17"/>
    <mergeCell ref="N18:O18"/>
    <mergeCell ref="L19:M19"/>
    <mergeCell ref="L18:M18"/>
    <mergeCell ref="L17:M17"/>
    <mergeCell ref="J22:K22"/>
    <mergeCell ref="N19:O19"/>
    <mergeCell ref="H21:I21"/>
    <mergeCell ref="H16:I16"/>
    <mergeCell ref="H19:I19"/>
    <mergeCell ref="H18:I18"/>
    <mergeCell ref="L16:M16"/>
    <mergeCell ref="N21:O21"/>
    <mergeCell ref="J19:K19"/>
    <mergeCell ref="N16:O16"/>
    <mergeCell ref="D17:E17"/>
    <mergeCell ref="J16:K16"/>
    <mergeCell ref="J20:K20"/>
    <mergeCell ref="D18:E18"/>
    <mergeCell ref="D16:E16"/>
    <mergeCell ref="D20:E20"/>
    <mergeCell ref="F20:G20"/>
    <mergeCell ref="A13:C13"/>
    <mergeCell ref="A14:C14"/>
    <mergeCell ref="A20:C20"/>
    <mergeCell ref="J18:K18"/>
    <mergeCell ref="J17:K17"/>
    <mergeCell ref="A16:C16"/>
    <mergeCell ref="A18:C18"/>
    <mergeCell ref="H20:I20"/>
    <mergeCell ref="H17:I17"/>
    <mergeCell ref="F16:G16"/>
    <mergeCell ref="D14:E14"/>
    <mergeCell ref="F14:G14"/>
    <mergeCell ref="F13:G13"/>
    <mergeCell ref="A15:C15"/>
    <mergeCell ref="F17:G17"/>
    <mergeCell ref="F19:G19"/>
    <mergeCell ref="A19:C19"/>
    <mergeCell ref="D19:E19"/>
    <mergeCell ref="F18:G18"/>
    <mergeCell ref="A17:C17"/>
    <mergeCell ref="N15:O15"/>
    <mergeCell ref="J15:K15"/>
    <mergeCell ref="J14:K14"/>
    <mergeCell ref="N14:O14"/>
    <mergeCell ref="A12:C12"/>
    <mergeCell ref="F12:G12"/>
    <mergeCell ref="D12:E12"/>
    <mergeCell ref="D13:E13"/>
    <mergeCell ref="H12:I12"/>
    <mergeCell ref="H13:I13"/>
    <mergeCell ref="J13:K13"/>
    <mergeCell ref="L15:M15"/>
    <mergeCell ref="D9:E9"/>
    <mergeCell ref="J10:K10"/>
    <mergeCell ref="D10:E10"/>
    <mergeCell ref="L14:M14"/>
    <mergeCell ref="H14:I14"/>
    <mergeCell ref="D15:E15"/>
    <mergeCell ref="F15:G15"/>
    <mergeCell ref="H15:I15"/>
    <mergeCell ref="A2:O2"/>
    <mergeCell ref="A3:O3"/>
    <mergeCell ref="A4:O4"/>
    <mergeCell ref="D8:E8"/>
    <mergeCell ref="F8:G8"/>
    <mergeCell ref="H8:I8"/>
    <mergeCell ref="L8:M8"/>
    <mergeCell ref="A5:O5"/>
    <mergeCell ref="A6:O6"/>
    <mergeCell ref="A8:C8"/>
    <mergeCell ref="A7:O7"/>
    <mergeCell ref="N8:O8"/>
    <mergeCell ref="N12:O12"/>
    <mergeCell ref="H10:I10"/>
    <mergeCell ref="L12:M12"/>
    <mergeCell ref="J12:K12"/>
    <mergeCell ref="A10:C10"/>
    <mergeCell ref="N11:O11"/>
    <mergeCell ref="L10:M10"/>
    <mergeCell ref="N10:O10"/>
    <mergeCell ref="A11:C11"/>
    <mergeCell ref="J8:K8"/>
    <mergeCell ref="L11:M11"/>
    <mergeCell ref="J11:K11"/>
    <mergeCell ref="A9:C9"/>
    <mergeCell ref="J9:K9"/>
    <mergeCell ref="N13:O13"/>
    <mergeCell ref="N9:O9"/>
    <mergeCell ref="D11:E11"/>
    <mergeCell ref="F9:G9"/>
    <mergeCell ref="H9:I9"/>
    <mergeCell ref="F10:G10"/>
    <mergeCell ref="H11:I11"/>
    <mergeCell ref="F11:G11"/>
    <mergeCell ref="L9:M9"/>
    <mergeCell ref="L13:M13"/>
  </mergeCells>
  <phoneticPr fontId="3" type="noConversion"/>
  <pageMargins left="0.23622047244094491" right="0.15748031496062992" top="0.19685039370078741" bottom="0.19685039370078741" header="0.27559055118110237" footer="0.15748031496062992"/>
  <pageSetup paperSize="9" scale="54" orientation="landscape" horizontalDpi="1200" verticalDpi="1200" r:id="rId1"/>
  <headerFooter alignWithMargins="0"/>
  <ignoredErrors>
    <ignoredError sqref="O10 M10 N10" evalError="1"/>
    <ignoredError sqref="D35:G35 H35:J35 K35:M35 K4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E60"/>
  <sheetViews>
    <sheetView tabSelected="1" view="pageBreakPreview" topLeftCell="A13" zoomScale="50" zoomScaleNormal="60" zoomScaleSheetLayoutView="50" workbookViewId="0">
      <selection activeCell="B26" sqref="B26:F26"/>
    </sheetView>
  </sheetViews>
  <sheetFormatPr defaultRowHeight="20.25"/>
  <cols>
    <col min="1" max="1" width="8.28515625" style="69" customWidth="1"/>
    <col min="2" max="2" width="26.140625" style="69" customWidth="1"/>
    <col min="3" max="5" width="11.28515625" style="69" customWidth="1"/>
    <col min="6" max="6" width="7" style="69" customWidth="1"/>
    <col min="7" max="7" width="15.28515625" style="69" customWidth="1"/>
    <col min="8" max="10" width="11" style="69" customWidth="1"/>
    <col min="11" max="11" width="9" style="69" customWidth="1"/>
    <col min="12" max="12" width="15.28515625" style="69" customWidth="1"/>
    <col min="13" max="13" width="8.7109375" style="69" customWidth="1"/>
    <col min="14" max="14" width="15" style="69" customWidth="1"/>
    <col min="15" max="15" width="14.140625" style="69" customWidth="1"/>
    <col min="16" max="16" width="14.7109375" style="69" customWidth="1"/>
    <col min="17" max="17" width="15.85546875" style="69" customWidth="1"/>
    <col min="18" max="21" width="11" style="69" customWidth="1"/>
    <col min="22" max="22" width="15" style="69" customWidth="1"/>
    <col min="23" max="26" width="11" style="69" customWidth="1"/>
    <col min="27" max="27" width="14.7109375" style="69" customWidth="1"/>
    <col min="28" max="28" width="11" style="69" customWidth="1"/>
    <col min="29" max="29" width="14.42578125" style="69" customWidth="1"/>
    <col min="30" max="30" width="13.5703125" style="69" customWidth="1"/>
    <col min="31" max="31" width="13.28515625" style="69" customWidth="1"/>
    <col min="32" max="16384" width="9.140625" style="69"/>
  </cols>
  <sheetData>
    <row r="1" spans="1:3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53"/>
      <c r="Q1" s="105"/>
      <c r="R1" s="105"/>
      <c r="S1" s="105"/>
      <c r="T1" s="105"/>
      <c r="U1" s="105"/>
      <c r="V1" s="53"/>
      <c r="W1" s="53"/>
      <c r="X1" s="53"/>
      <c r="Y1" s="53"/>
      <c r="Z1" s="53"/>
      <c r="AA1" s="53"/>
      <c r="AB1" s="606" t="s">
        <v>357</v>
      </c>
      <c r="AC1" s="607"/>
      <c r="AD1" s="607"/>
      <c r="AE1" s="607"/>
    </row>
    <row r="2" spans="1:31" ht="18.75" customHeight="1">
      <c r="A2" s="53"/>
      <c r="B2" s="106" t="s">
        <v>353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71"/>
      <c r="U3" s="71"/>
      <c r="V3" s="71"/>
      <c r="W3" s="71"/>
      <c r="X3" s="71"/>
      <c r="Y3" s="71"/>
      <c r="Z3" s="71"/>
      <c r="AA3" s="71"/>
      <c r="AB3" s="71"/>
      <c r="AC3" s="71"/>
      <c r="AD3" s="608" t="s">
        <v>370</v>
      </c>
      <c r="AE3" s="609"/>
    </row>
    <row r="4" spans="1:31" ht="41.25" customHeight="1">
      <c r="A4" s="482" t="s">
        <v>46</v>
      </c>
      <c r="B4" s="482" t="s">
        <v>139</v>
      </c>
      <c r="C4" s="579" t="s">
        <v>140</v>
      </c>
      <c r="D4" s="599"/>
      <c r="E4" s="599"/>
      <c r="F4" s="580"/>
      <c r="G4" s="579" t="s">
        <v>200</v>
      </c>
      <c r="H4" s="599"/>
      <c r="I4" s="599"/>
      <c r="J4" s="599"/>
      <c r="K4" s="599"/>
      <c r="L4" s="599"/>
      <c r="M4" s="580"/>
      <c r="N4" s="558" t="s">
        <v>141</v>
      </c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60"/>
      <c r="Z4" s="603" t="s">
        <v>542</v>
      </c>
      <c r="AA4" s="604"/>
      <c r="AB4" s="605"/>
      <c r="AC4" s="590" t="s">
        <v>532</v>
      </c>
      <c r="AD4" s="591"/>
      <c r="AE4" s="592"/>
    </row>
    <row r="5" spans="1:31" ht="53.25" customHeight="1">
      <c r="A5" s="483"/>
      <c r="B5" s="483"/>
      <c r="C5" s="583"/>
      <c r="D5" s="601"/>
      <c r="E5" s="601"/>
      <c r="F5" s="584"/>
      <c r="G5" s="583"/>
      <c r="H5" s="601"/>
      <c r="I5" s="601"/>
      <c r="J5" s="601"/>
      <c r="K5" s="601"/>
      <c r="L5" s="601"/>
      <c r="M5" s="584"/>
      <c r="N5" s="558" t="s">
        <v>539</v>
      </c>
      <c r="O5" s="559"/>
      <c r="P5" s="559"/>
      <c r="Q5" s="560"/>
      <c r="R5" s="558" t="s">
        <v>540</v>
      </c>
      <c r="S5" s="559"/>
      <c r="T5" s="559"/>
      <c r="U5" s="560"/>
      <c r="V5" s="558" t="s">
        <v>543</v>
      </c>
      <c r="W5" s="559"/>
      <c r="X5" s="559"/>
      <c r="Y5" s="560"/>
      <c r="Z5" s="611"/>
      <c r="AA5" s="612"/>
      <c r="AB5" s="613"/>
      <c r="AC5" s="596"/>
      <c r="AD5" s="597"/>
      <c r="AE5" s="598"/>
    </row>
    <row r="6" spans="1:31" ht="27" customHeight="1">
      <c r="A6" s="68">
        <v>1</v>
      </c>
      <c r="B6" s="108">
        <v>2</v>
      </c>
      <c r="C6" s="484">
        <v>3</v>
      </c>
      <c r="D6" s="485"/>
      <c r="E6" s="485"/>
      <c r="F6" s="486"/>
      <c r="G6" s="484">
        <v>4</v>
      </c>
      <c r="H6" s="485"/>
      <c r="I6" s="485"/>
      <c r="J6" s="485"/>
      <c r="K6" s="485"/>
      <c r="L6" s="485"/>
      <c r="M6" s="486"/>
      <c r="N6" s="547">
        <v>5</v>
      </c>
      <c r="O6" s="548"/>
      <c r="P6" s="548"/>
      <c r="Q6" s="549"/>
      <c r="R6" s="547">
        <v>6</v>
      </c>
      <c r="S6" s="548"/>
      <c r="T6" s="548"/>
      <c r="U6" s="549"/>
      <c r="V6" s="547">
        <v>7</v>
      </c>
      <c r="W6" s="548"/>
      <c r="X6" s="548"/>
      <c r="Y6" s="549"/>
      <c r="Z6" s="547">
        <v>8</v>
      </c>
      <c r="AA6" s="548"/>
      <c r="AB6" s="549"/>
      <c r="AC6" s="547">
        <v>9</v>
      </c>
      <c r="AD6" s="548"/>
      <c r="AE6" s="549"/>
    </row>
    <row r="7" spans="1:31" ht="33" customHeight="1">
      <c r="A7" s="68"/>
      <c r="B7" s="108"/>
      <c r="C7" s="484"/>
      <c r="D7" s="485"/>
      <c r="E7" s="485"/>
      <c r="F7" s="486"/>
      <c r="G7" s="554"/>
      <c r="H7" s="555"/>
      <c r="I7" s="555"/>
      <c r="J7" s="555"/>
      <c r="K7" s="555"/>
      <c r="L7" s="555"/>
      <c r="M7" s="556"/>
      <c r="N7" s="544"/>
      <c r="O7" s="602"/>
      <c r="P7" s="602"/>
      <c r="Q7" s="545"/>
      <c r="R7" s="544"/>
      <c r="S7" s="602"/>
      <c r="T7" s="602"/>
      <c r="U7" s="545"/>
      <c r="V7" s="544"/>
      <c r="W7" s="602"/>
      <c r="X7" s="602"/>
      <c r="Y7" s="545"/>
      <c r="Z7" s="585" t="e">
        <f>(V7/R7)*100</f>
        <v>#DIV/0!</v>
      </c>
      <c r="AA7" s="585"/>
      <c r="AB7" s="586"/>
      <c r="AC7" s="610" t="e">
        <f>(V7/N7)*100</f>
        <v>#DIV/0!</v>
      </c>
      <c r="AD7" s="585"/>
      <c r="AE7" s="586"/>
    </row>
    <row r="8" spans="1:31" ht="43.5" customHeight="1">
      <c r="A8" s="623" t="s">
        <v>49</v>
      </c>
      <c r="B8" s="624"/>
      <c r="C8" s="484"/>
      <c r="D8" s="485"/>
      <c r="E8" s="485"/>
      <c r="F8" s="486"/>
      <c r="G8" s="554"/>
      <c r="H8" s="555"/>
      <c r="I8" s="555"/>
      <c r="J8" s="555"/>
      <c r="K8" s="555"/>
      <c r="L8" s="555"/>
      <c r="M8" s="556"/>
      <c r="N8" s="544">
        <f>SUM(N7:N7)</f>
        <v>0</v>
      </c>
      <c r="O8" s="602"/>
      <c r="P8" s="602"/>
      <c r="Q8" s="545"/>
      <c r="R8" s="544">
        <f>SUM(R7:R7)</f>
        <v>0</v>
      </c>
      <c r="S8" s="602"/>
      <c r="T8" s="602"/>
      <c r="U8" s="545"/>
      <c r="V8" s="544">
        <f>SUM(V7:V7)</f>
        <v>0</v>
      </c>
      <c r="W8" s="602"/>
      <c r="X8" s="602"/>
      <c r="Y8" s="545"/>
      <c r="Z8" s="585" t="e">
        <f>(V8/R8)*100</f>
        <v>#DIV/0!</v>
      </c>
      <c r="AA8" s="585"/>
      <c r="AB8" s="586"/>
      <c r="AC8" s="610" t="e">
        <f>(V8/N8)*100</f>
        <v>#DIV/0!</v>
      </c>
      <c r="AD8" s="585"/>
      <c r="AE8" s="586"/>
    </row>
    <row r="9" spans="1:31" ht="18.7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8"/>
      <c r="N9" s="88"/>
      <c r="O9" s="88"/>
      <c r="P9" s="88"/>
      <c r="Q9" s="109"/>
      <c r="R9" s="109"/>
      <c r="S9" s="109"/>
      <c r="T9" s="109"/>
      <c r="U9" s="109"/>
      <c r="V9" s="109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s="111" customFormat="1" ht="18.75" customHeight="1">
      <c r="A10" s="106"/>
      <c r="B10" s="106" t="s">
        <v>354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s="111" customFormat="1" ht="18.75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E11" s="103" t="s">
        <v>370</v>
      </c>
    </row>
    <row r="12" spans="1:31" ht="39.75" customHeight="1">
      <c r="A12" s="622" t="s">
        <v>46</v>
      </c>
      <c r="B12" s="622" t="s">
        <v>142</v>
      </c>
      <c r="C12" s="508" t="s">
        <v>139</v>
      </c>
      <c r="D12" s="508"/>
      <c r="E12" s="508"/>
      <c r="F12" s="508"/>
      <c r="G12" s="579" t="s">
        <v>200</v>
      </c>
      <c r="H12" s="599"/>
      <c r="I12" s="599"/>
      <c r="J12" s="599"/>
      <c r="K12" s="599"/>
      <c r="L12" s="599"/>
      <c r="M12" s="580"/>
      <c r="N12" s="579" t="s">
        <v>143</v>
      </c>
      <c r="O12" s="599"/>
      <c r="P12" s="580"/>
      <c r="Q12" s="603" t="s">
        <v>141</v>
      </c>
      <c r="R12" s="604"/>
      <c r="S12" s="604"/>
      <c r="T12" s="604"/>
      <c r="U12" s="604"/>
      <c r="V12" s="604"/>
      <c r="W12" s="604"/>
      <c r="X12" s="604"/>
      <c r="Y12" s="605"/>
      <c r="Z12" s="590" t="s">
        <v>542</v>
      </c>
      <c r="AA12" s="591"/>
      <c r="AB12" s="592"/>
      <c r="AC12" s="590" t="s">
        <v>532</v>
      </c>
      <c r="AD12" s="591"/>
      <c r="AE12" s="592"/>
    </row>
    <row r="13" spans="1:31" ht="18.75" customHeight="1">
      <c r="A13" s="622"/>
      <c r="B13" s="622"/>
      <c r="C13" s="508"/>
      <c r="D13" s="508"/>
      <c r="E13" s="508"/>
      <c r="F13" s="508"/>
      <c r="G13" s="581"/>
      <c r="H13" s="600"/>
      <c r="I13" s="600"/>
      <c r="J13" s="600"/>
      <c r="K13" s="600"/>
      <c r="L13" s="600"/>
      <c r="M13" s="582"/>
      <c r="N13" s="581"/>
      <c r="O13" s="600"/>
      <c r="P13" s="582"/>
      <c r="Q13" s="447" t="s">
        <v>539</v>
      </c>
      <c r="R13" s="447"/>
      <c r="S13" s="447"/>
      <c r="T13" s="447" t="s">
        <v>540</v>
      </c>
      <c r="U13" s="447"/>
      <c r="V13" s="447"/>
      <c r="W13" s="447" t="s">
        <v>541</v>
      </c>
      <c r="X13" s="447"/>
      <c r="Y13" s="447"/>
      <c r="Z13" s="593"/>
      <c r="AA13" s="594"/>
      <c r="AB13" s="595"/>
      <c r="AC13" s="593"/>
      <c r="AD13" s="594"/>
      <c r="AE13" s="595"/>
    </row>
    <row r="14" spans="1:31" ht="56.25" customHeight="1">
      <c r="A14" s="622"/>
      <c r="B14" s="622"/>
      <c r="C14" s="508"/>
      <c r="D14" s="508"/>
      <c r="E14" s="508"/>
      <c r="F14" s="508"/>
      <c r="G14" s="583"/>
      <c r="H14" s="601"/>
      <c r="I14" s="601"/>
      <c r="J14" s="601"/>
      <c r="K14" s="601"/>
      <c r="L14" s="601"/>
      <c r="M14" s="584"/>
      <c r="N14" s="583"/>
      <c r="O14" s="601"/>
      <c r="P14" s="584"/>
      <c r="Q14" s="447"/>
      <c r="R14" s="447"/>
      <c r="S14" s="447"/>
      <c r="T14" s="447"/>
      <c r="U14" s="447"/>
      <c r="V14" s="447"/>
      <c r="W14" s="447"/>
      <c r="X14" s="447"/>
      <c r="Y14" s="447"/>
      <c r="Z14" s="596"/>
      <c r="AA14" s="597"/>
      <c r="AB14" s="598"/>
      <c r="AC14" s="596"/>
      <c r="AD14" s="597"/>
      <c r="AE14" s="598"/>
    </row>
    <row r="15" spans="1:31" ht="33" customHeight="1">
      <c r="A15" s="68">
        <v>1</v>
      </c>
      <c r="B15" s="68">
        <v>2</v>
      </c>
      <c r="C15" s="484">
        <v>3</v>
      </c>
      <c r="D15" s="485"/>
      <c r="E15" s="485"/>
      <c r="F15" s="486"/>
      <c r="G15" s="484">
        <v>4</v>
      </c>
      <c r="H15" s="485"/>
      <c r="I15" s="485"/>
      <c r="J15" s="485"/>
      <c r="K15" s="485"/>
      <c r="L15" s="485"/>
      <c r="M15" s="486"/>
      <c r="N15" s="484">
        <v>5</v>
      </c>
      <c r="O15" s="485"/>
      <c r="P15" s="486"/>
      <c r="Q15" s="484">
        <v>6</v>
      </c>
      <c r="R15" s="485"/>
      <c r="S15" s="486"/>
      <c r="T15" s="484">
        <v>7</v>
      </c>
      <c r="U15" s="485"/>
      <c r="V15" s="486"/>
      <c r="W15" s="484">
        <v>8</v>
      </c>
      <c r="X15" s="485"/>
      <c r="Y15" s="486"/>
      <c r="Z15" s="484">
        <v>9</v>
      </c>
      <c r="AA15" s="485"/>
      <c r="AB15" s="486"/>
      <c r="AC15" s="484">
        <v>10</v>
      </c>
      <c r="AD15" s="485"/>
      <c r="AE15" s="486"/>
    </row>
    <row r="16" spans="1:31" ht="30" customHeight="1">
      <c r="A16" s="112"/>
      <c r="B16" s="113"/>
      <c r="C16" s="550"/>
      <c r="D16" s="550"/>
      <c r="E16" s="550"/>
      <c r="F16" s="550"/>
      <c r="G16" s="554"/>
      <c r="H16" s="555"/>
      <c r="I16" s="555"/>
      <c r="J16" s="555"/>
      <c r="K16" s="555"/>
      <c r="L16" s="555"/>
      <c r="M16" s="556"/>
      <c r="N16" s="576"/>
      <c r="O16" s="577"/>
      <c r="P16" s="578"/>
      <c r="Q16" s="587"/>
      <c r="R16" s="588"/>
      <c r="S16" s="589"/>
      <c r="T16" s="587"/>
      <c r="U16" s="588"/>
      <c r="V16" s="589"/>
      <c r="W16" s="587"/>
      <c r="X16" s="588"/>
      <c r="Y16" s="589"/>
      <c r="Z16" s="585" t="e">
        <f>(W16/T16)*100</f>
        <v>#DIV/0!</v>
      </c>
      <c r="AA16" s="585"/>
      <c r="AB16" s="586"/>
      <c r="AC16" s="585" t="e">
        <f>(W16/Q16)*100</f>
        <v>#DIV/0!</v>
      </c>
      <c r="AD16" s="585"/>
      <c r="AE16" s="586"/>
    </row>
    <row r="17" spans="1:31" ht="30" customHeight="1">
      <c r="A17" s="625" t="s">
        <v>49</v>
      </c>
      <c r="B17" s="626"/>
      <c r="C17" s="550"/>
      <c r="D17" s="550"/>
      <c r="E17" s="550"/>
      <c r="F17" s="550"/>
      <c r="G17" s="554"/>
      <c r="H17" s="555"/>
      <c r="I17" s="555"/>
      <c r="J17" s="555"/>
      <c r="K17" s="555"/>
      <c r="L17" s="555"/>
      <c r="M17" s="556"/>
      <c r="N17" s="576"/>
      <c r="O17" s="577"/>
      <c r="P17" s="578"/>
      <c r="Q17" s="587">
        <f>SUM(Q16:Q16)</f>
        <v>0</v>
      </c>
      <c r="R17" s="588"/>
      <c r="S17" s="589"/>
      <c r="T17" s="587">
        <f>SUM(T16:T16)</f>
        <v>0</v>
      </c>
      <c r="U17" s="588"/>
      <c r="V17" s="589"/>
      <c r="W17" s="587">
        <f>SUM(W16:W16)</f>
        <v>0</v>
      </c>
      <c r="X17" s="588"/>
      <c r="Y17" s="589"/>
      <c r="Z17" s="585" t="e">
        <f>(W17/T17)*100</f>
        <v>#DIV/0!</v>
      </c>
      <c r="AA17" s="585"/>
      <c r="AB17" s="586"/>
      <c r="AC17" s="585" t="e">
        <f>(W17/Q17)*100</f>
        <v>#DIV/0!</v>
      </c>
      <c r="AD17" s="585"/>
      <c r="AE17" s="586"/>
    </row>
    <row r="18" spans="1:3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53"/>
      <c r="Q18" s="105"/>
      <c r="R18" s="105"/>
      <c r="S18" s="105"/>
      <c r="T18" s="105"/>
      <c r="U18" s="105"/>
      <c r="V18" s="53"/>
      <c r="W18" s="53"/>
      <c r="X18" s="53"/>
      <c r="Y18" s="53"/>
      <c r="Z18" s="53"/>
      <c r="AA18" s="53"/>
      <c r="AB18" s="53"/>
      <c r="AC18" s="53"/>
      <c r="AD18" s="53"/>
      <c r="AE18" s="105"/>
    </row>
    <row r="19" spans="1:3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53"/>
      <c r="Q19" s="105"/>
      <c r="R19" s="105"/>
      <c r="S19" s="105"/>
      <c r="T19" s="105"/>
      <c r="U19" s="105"/>
      <c r="V19" s="53"/>
      <c r="W19" s="53"/>
      <c r="X19" s="53"/>
      <c r="Y19" s="53"/>
      <c r="Z19" s="53"/>
      <c r="AA19" s="53"/>
      <c r="AB19" s="53"/>
      <c r="AC19" s="53"/>
      <c r="AD19" s="53"/>
      <c r="AE19" s="105"/>
    </row>
    <row r="20" spans="1:31" s="111" customFormat="1" ht="18.75" customHeight="1">
      <c r="A20" s="106"/>
      <c r="B20" s="111" t="s">
        <v>536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</row>
    <row r="21" spans="1:31">
      <c r="A21" s="55"/>
      <c r="B21" s="55"/>
      <c r="C21" s="55"/>
      <c r="D21" s="55"/>
      <c r="E21" s="55"/>
      <c r="F21" s="55"/>
      <c r="G21" s="55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  <c r="W21" s="53"/>
      <c r="X21" s="53"/>
      <c r="Y21" s="53"/>
      <c r="Z21" s="53"/>
      <c r="AA21" s="53"/>
      <c r="AB21" s="53"/>
      <c r="AC21" s="53"/>
      <c r="AD21" s="53"/>
      <c r="AE21" s="105" t="s">
        <v>326</v>
      </c>
    </row>
    <row r="22" spans="1:31" ht="39" customHeight="1">
      <c r="A22" s="480" t="s">
        <v>46</v>
      </c>
      <c r="B22" s="579" t="s">
        <v>162</v>
      </c>
      <c r="C22" s="599"/>
      <c r="D22" s="599"/>
      <c r="E22" s="599"/>
      <c r="F22" s="580"/>
      <c r="G22" s="484" t="s">
        <v>48</v>
      </c>
      <c r="H22" s="485"/>
      <c r="I22" s="485"/>
      <c r="J22" s="485"/>
      <c r="K22" s="486"/>
      <c r="L22" s="484" t="s">
        <v>77</v>
      </c>
      <c r="M22" s="485"/>
      <c r="N22" s="485"/>
      <c r="O22" s="485"/>
      <c r="P22" s="486"/>
      <c r="Q22" s="484" t="s">
        <v>182</v>
      </c>
      <c r="R22" s="485"/>
      <c r="S22" s="485"/>
      <c r="T22" s="485"/>
      <c r="U22" s="486"/>
      <c r="V22" s="484" t="s">
        <v>102</v>
      </c>
      <c r="W22" s="485"/>
      <c r="X22" s="485"/>
      <c r="Y22" s="485"/>
      <c r="Z22" s="486"/>
      <c r="AA22" s="484" t="s">
        <v>49</v>
      </c>
      <c r="AB22" s="485"/>
      <c r="AC22" s="485"/>
      <c r="AD22" s="485"/>
      <c r="AE22" s="486"/>
    </row>
    <row r="23" spans="1:31" ht="36" customHeight="1">
      <c r="A23" s="615"/>
      <c r="B23" s="581"/>
      <c r="C23" s="600"/>
      <c r="D23" s="600"/>
      <c r="E23" s="600"/>
      <c r="F23" s="582"/>
      <c r="G23" s="480" t="s">
        <v>71</v>
      </c>
      <c r="H23" s="484" t="s">
        <v>79</v>
      </c>
      <c r="I23" s="485"/>
      <c r="J23" s="485"/>
      <c r="K23" s="486"/>
      <c r="L23" s="480" t="s">
        <v>71</v>
      </c>
      <c r="M23" s="484" t="s">
        <v>79</v>
      </c>
      <c r="N23" s="485"/>
      <c r="O23" s="485"/>
      <c r="P23" s="486"/>
      <c r="Q23" s="480" t="s">
        <v>71</v>
      </c>
      <c r="R23" s="484" t="s">
        <v>79</v>
      </c>
      <c r="S23" s="485"/>
      <c r="T23" s="485"/>
      <c r="U23" s="486"/>
      <c r="V23" s="480" t="s">
        <v>71</v>
      </c>
      <c r="W23" s="484" t="s">
        <v>79</v>
      </c>
      <c r="X23" s="485"/>
      <c r="Y23" s="485"/>
      <c r="Z23" s="486"/>
      <c r="AA23" s="480" t="s">
        <v>71</v>
      </c>
      <c r="AB23" s="484" t="s">
        <v>79</v>
      </c>
      <c r="AC23" s="485"/>
      <c r="AD23" s="485"/>
      <c r="AE23" s="486"/>
    </row>
    <row r="24" spans="1:31" ht="44.25" customHeight="1">
      <c r="A24" s="481"/>
      <c r="B24" s="583"/>
      <c r="C24" s="601"/>
      <c r="D24" s="601"/>
      <c r="E24" s="601"/>
      <c r="F24" s="584"/>
      <c r="G24" s="481"/>
      <c r="H24" s="67" t="s">
        <v>65</v>
      </c>
      <c r="I24" s="67" t="s">
        <v>66</v>
      </c>
      <c r="J24" s="67" t="s">
        <v>64</v>
      </c>
      <c r="K24" s="67" t="s">
        <v>63</v>
      </c>
      <c r="L24" s="481"/>
      <c r="M24" s="67" t="s">
        <v>65</v>
      </c>
      <c r="N24" s="67" t="s">
        <v>66</v>
      </c>
      <c r="O24" s="67" t="s">
        <v>64</v>
      </c>
      <c r="P24" s="67" t="s">
        <v>63</v>
      </c>
      <c r="Q24" s="481"/>
      <c r="R24" s="67" t="s">
        <v>65</v>
      </c>
      <c r="S24" s="67" t="s">
        <v>66</v>
      </c>
      <c r="T24" s="67" t="s">
        <v>64</v>
      </c>
      <c r="U24" s="67" t="s">
        <v>63</v>
      </c>
      <c r="V24" s="481"/>
      <c r="W24" s="67" t="s">
        <v>65</v>
      </c>
      <c r="X24" s="67" t="s">
        <v>66</v>
      </c>
      <c r="Y24" s="67" t="s">
        <v>64</v>
      </c>
      <c r="Z24" s="67" t="s">
        <v>63</v>
      </c>
      <c r="AA24" s="481"/>
      <c r="AB24" s="67" t="s">
        <v>65</v>
      </c>
      <c r="AC24" s="67" t="s">
        <v>66</v>
      </c>
      <c r="AD24" s="67" t="s">
        <v>64</v>
      </c>
      <c r="AE24" s="67" t="s">
        <v>63</v>
      </c>
    </row>
    <row r="25" spans="1:31" ht="30" customHeight="1">
      <c r="A25" s="67">
        <v>1</v>
      </c>
      <c r="B25" s="484">
        <v>2</v>
      </c>
      <c r="C25" s="485"/>
      <c r="D25" s="485"/>
      <c r="E25" s="485"/>
      <c r="F25" s="486"/>
      <c r="G25" s="67">
        <v>3</v>
      </c>
      <c r="H25" s="67">
        <v>4</v>
      </c>
      <c r="I25" s="67">
        <v>5</v>
      </c>
      <c r="J25" s="67">
        <v>6</v>
      </c>
      <c r="K25" s="67">
        <v>7</v>
      </c>
      <c r="L25" s="67">
        <v>8</v>
      </c>
      <c r="M25" s="67">
        <v>9</v>
      </c>
      <c r="N25" s="67">
        <v>10</v>
      </c>
      <c r="O25" s="67">
        <v>11</v>
      </c>
      <c r="P25" s="67">
        <v>12</v>
      </c>
      <c r="Q25" s="67">
        <v>13</v>
      </c>
      <c r="R25" s="67">
        <v>14</v>
      </c>
      <c r="S25" s="67">
        <v>15</v>
      </c>
      <c r="T25" s="67">
        <v>16</v>
      </c>
      <c r="U25" s="67">
        <v>17</v>
      </c>
      <c r="V25" s="59">
        <v>18</v>
      </c>
      <c r="W25" s="59">
        <v>19</v>
      </c>
      <c r="X25" s="59">
        <v>20</v>
      </c>
      <c r="Y25" s="59">
        <v>21</v>
      </c>
      <c r="Z25" s="59">
        <v>22</v>
      </c>
      <c r="AA25" s="59">
        <v>23</v>
      </c>
      <c r="AB25" s="59">
        <v>24</v>
      </c>
      <c r="AC25" s="59">
        <v>25</v>
      </c>
      <c r="AD25" s="59">
        <v>26</v>
      </c>
      <c r="AE25" s="59">
        <v>27</v>
      </c>
    </row>
    <row r="26" spans="1:31" ht="87.75" customHeight="1">
      <c r="A26" s="67">
        <v>1</v>
      </c>
      <c r="B26" s="619" t="s">
        <v>544</v>
      </c>
      <c r="C26" s="620"/>
      <c r="D26" s="620"/>
      <c r="E26" s="620"/>
      <c r="F26" s="621"/>
      <c r="G26" s="64">
        <f>SUM(H26:K26)</f>
        <v>0</v>
      </c>
      <c r="H26" s="64"/>
      <c r="I26" s="64"/>
      <c r="J26" s="64"/>
      <c r="K26" s="64"/>
      <c r="L26" s="278">
        <f>SUM(M26:P26)</f>
        <v>1600</v>
      </c>
      <c r="M26" s="64"/>
      <c r="N26" s="64"/>
      <c r="O26" s="64"/>
      <c r="P26" s="64">
        <v>1600</v>
      </c>
      <c r="Q26" s="64">
        <f>SUM(R26:U26)</f>
        <v>0</v>
      </c>
      <c r="R26" s="64"/>
      <c r="S26" s="64"/>
      <c r="T26" s="64"/>
      <c r="U26" s="64"/>
      <c r="V26" s="64">
        <f>SUM(W26:Z26)</f>
        <v>0</v>
      </c>
      <c r="W26" s="64"/>
      <c r="X26" s="64"/>
      <c r="Y26" s="64"/>
      <c r="Z26" s="64"/>
      <c r="AA26" s="64">
        <f>SUM(AB26:AE26)</f>
        <v>1600</v>
      </c>
      <c r="AB26" s="64">
        <f t="shared" ref="AB26:AE28" si="0">SUM(H26,M26,R26,W26)</f>
        <v>0</v>
      </c>
      <c r="AC26" s="64">
        <f t="shared" si="0"/>
        <v>0</v>
      </c>
      <c r="AD26" s="64">
        <f t="shared" si="0"/>
        <v>0</v>
      </c>
      <c r="AE26" s="64">
        <f t="shared" si="0"/>
        <v>1600</v>
      </c>
    </row>
    <row r="27" spans="1:31" ht="30" customHeight="1">
      <c r="A27" s="67">
        <v>2</v>
      </c>
      <c r="B27" s="576" t="s">
        <v>484</v>
      </c>
      <c r="C27" s="577"/>
      <c r="D27" s="577"/>
      <c r="E27" s="577"/>
      <c r="F27" s="578"/>
      <c r="G27" s="64">
        <f>SUM(H27:K27)</f>
        <v>0</v>
      </c>
      <c r="H27" s="64"/>
      <c r="I27" s="64"/>
      <c r="J27" s="64"/>
      <c r="K27" s="64"/>
      <c r="L27" s="278">
        <f>SUM(M27:P27)</f>
        <v>114</v>
      </c>
      <c r="M27" s="64"/>
      <c r="N27" s="64"/>
      <c r="O27" s="64"/>
      <c r="P27" s="64">
        <v>114</v>
      </c>
      <c r="Q27" s="64">
        <f>SUM(R27:U27)</f>
        <v>0</v>
      </c>
      <c r="R27" s="64"/>
      <c r="S27" s="64"/>
      <c r="T27" s="64"/>
      <c r="U27" s="64"/>
      <c r="V27" s="64">
        <f>SUM(W27:Z27)</f>
        <v>0</v>
      </c>
      <c r="W27" s="64"/>
      <c r="X27" s="64"/>
      <c r="Y27" s="64"/>
      <c r="Z27" s="64"/>
      <c r="AA27" s="64">
        <f>SUM(AB27:AE27)</f>
        <v>114</v>
      </c>
      <c r="AB27" s="64">
        <f t="shared" si="0"/>
        <v>0</v>
      </c>
      <c r="AC27" s="64">
        <f t="shared" si="0"/>
        <v>0</v>
      </c>
      <c r="AD27" s="64">
        <f t="shared" si="0"/>
        <v>0</v>
      </c>
      <c r="AE27" s="64">
        <f t="shared" si="0"/>
        <v>114</v>
      </c>
    </row>
    <row r="28" spans="1:31" ht="43.5" customHeight="1">
      <c r="A28" s="104">
        <v>3</v>
      </c>
      <c r="B28" s="576" t="s">
        <v>506</v>
      </c>
      <c r="C28" s="577"/>
      <c r="D28" s="577"/>
      <c r="E28" s="577"/>
      <c r="F28" s="578"/>
      <c r="G28" s="64">
        <f>SUM(H28:K28)</f>
        <v>0</v>
      </c>
      <c r="H28" s="64"/>
      <c r="I28" s="64"/>
      <c r="J28" s="64"/>
      <c r="K28" s="64"/>
      <c r="L28" s="278">
        <f>SUM(M28:P28)</f>
        <v>228.8</v>
      </c>
      <c r="M28" s="64"/>
      <c r="N28" s="278"/>
      <c r="O28" s="64"/>
      <c r="P28" s="64">
        <v>228.8</v>
      </c>
      <c r="Q28" s="64">
        <f>SUM(R28:U28)</f>
        <v>0</v>
      </c>
      <c r="R28" s="64"/>
      <c r="S28" s="64"/>
      <c r="T28" s="64"/>
      <c r="U28" s="64"/>
      <c r="V28" s="64">
        <f>SUM(W28:Z28)</f>
        <v>0</v>
      </c>
      <c r="W28" s="64"/>
      <c r="X28" s="64"/>
      <c r="Y28" s="64"/>
      <c r="Z28" s="64"/>
      <c r="AA28" s="64">
        <f>SUM(AB28:AE28)</f>
        <v>228.8</v>
      </c>
      <c r="AB28" s="64">
        <f t="shared" si="0"/>
        <v>0</v>
      </c>
      <c r="AC28" s="64">
        <f t="shared" si="0"/>
        <v>0</v>
      </c>
      <c r="AD28" s="64">
        <f t="shared" si="0"/>
        <v>0</v>
      </c>
      <c r="AE28" s="64">
        <f t="shared" si="0"/>
        <v>228.8</v>
      </c>
    </row>
    <row r="29" spans="1:31" ht="40.5" customHeight="1">
      <c r="A29" s="616" t="s">
        <v>49</v>
      </c>
      <c r="B29" s="617"/>
      <c r="C29" s="617"/>
      <c r="D29" s="617"/>
      <c r="E29" s="617"/>
      <c r="F29" s="618"/>
      <c r="G29" s="60">
        <f>SUM(H29:K29)</f>
        <v>0</v>
      </c>
      <c r="H29" s="60">
        <f>SUM(H26:H28)</f>
        <v>0</v>
      </c>
      <c r="I29" s="60">
        <f>SUM(I26:I28)</f>
        <v>0</v>
      </c>
      <c r="J29" s="60">
        <f>SUM(J26:J28)</f>
        <v>0</v>
      </c>
      <c r="K29" s="60">
        <f>SUM(K26:K28)</f>
        <v>0</v>
      </c>
      <c r="L29" s="309">
        <f>SUM(M29:P29)</f>
        <v>1942.8</v>
      </c>
      <c r="M29" s="60">
        <f>SUM(M26:M28)</f>
        <v>0</v>
      </c>
      <c r="N29" s="60">
        <f>SUM(N26:N28)</f>
        <v>0</v>
      </c>
      <c r="O29" s="60">
        <f>SUM(O26:O28)</f>
        <v>0</v>
      </c>
      <c r="P29" s="60">
        <f>SUM(P26:P28)</f>
        <v>1942.8</v>
      </c>
      <c r="Q29" s="60">
        <f>SUM(R29:U29)</f>
        <v>0</v>
      </c>
      <c r="R29" s="60">
        <f>SUM(R26:R28)</f>
        <v>0</v>
      </c>
      <c r="S29" s="60">
        <f>SUM(S26:S28)</f>
        <v>0</v>
      </c>
      <c r="T29" s="60">
        <f>SUM(T26:T28)</f>
        <v>0</v>
      </c>
      <c r="U29" s="60">
        <f>SUM(U26:U28)</f>
        <v>0</v>
      </c>
      <c r="V29" s="60">
        <f>SUM(W29:Z29)</f>
        <v>0</v>
      </c>
      <c r="W29" s="60">
        <f>SUM(W26:W28)</f>
        <v>0</v>
      </c>
      <c r="X29" s="60">
        <f>SUM(X26:X28)</f>
        <v>0</v>
      </c>
      <c r="Y29" s="60">
        <f>SUM(Y26:Y28)</f>
        <v>0</v>
      </c>
      <c r="Z29" s="60">
        <f>SUM(Z26:Z28)</f>
        <v>0</v>
      </c>
      <c r="AA29" s="60">
        <f>SUM(AB29:AE29)</f>
        <v>1942.8</v>
      </c>
      <c r="AB29" s="60">
        <f>SUM(AB26:AB28)</f>
        <v>0</v>
      </c>
      <c r="AC29" s="60">
        <f>SUM(AC26:AC28)</f>
        <v>0</v>
      </c>
      <c r="AD29" s="60">
        <f>SUM(AD26:AD28)</f>
        <v>0</v>
      </c>
      <c r="AE29" s="60">
        <f>SUM(AE26:AE28)</f>
        <v>1942.8</v>
      </c>
    </row>
    <row r="30" spans="1:31" ht="36" customHeight="1">
      <c r="A30" s="513" t="s">
        <v>50</v>
      </c>
      <c r="B30" s="514"/>
      <c r="C30" s="514"/>
      <c r="D30" s="514"/>
      <c r="E30" s="514"/>
      <c r="F30" s="515"/>
      <c r="G30" s="310">
        <f>G29/AA29*100</f>
        <v>0</v>
      </c>
      <c r="H30" s="310"/>
      <c r="I30" s="310"/>
      <c r="J30" s="310"/>
      <c r="K30" s="310"/>
      <c r="L30" s="279">
        <f>L29/AA29*100</f>
        <v>100</v>
      </c>
      <c r="M30" s="279"/>
      <c r="N30" s="279"/>
      <c r="O30" s="279"/>
      <c r="P30" s="279"/>
      <c r="Q30" s="279">
        <f>Q29/AA29*100</f>
        <v>0</v>
      </c>
      <c r="R30" s="279"/>
      <c r="S30" s="279"/>
      <c r="T30" s="279"/>
      <c r="U30" s="279"/>
      <c r="V30" s="279">
        <f>V29/AA29*100</f>
        <v>0</v>
      </c>
      <c r="W30" s="58"/>
      <c r="X30" s="58"/>
      <c r="Y30" s="58"/>
      <c r="Z30" s="58"/>
      <c r="AA30" s="279">
        <f>SUM(G30,L30,Q30,V30)</f>
        <v>100</v>
      </c>
      <c r="AB30" s="67"/>
      <c r="AC30" s="67"/>
      <c r="AD30" s="67"/>
      <c r="AE30" s="67"/>
    </row>
    <row r="31" spans="1:31" ht="20.100000000000001" customHeight="1">
      <c r="A31" s="114"/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4"/>
      <c r="T31" s="114"/>
      <c r="U31" s="114"/>
      <c r="V31" s="114"/>
      <c r="W31" s="115"/>
      <c r="X31" s="114"/>
      <c r="Y31" s="114"/>
      <c r="Z31" s="114"/>
      <c r="AA31" s="114"/>
      <c r="AB31" s="53"/>
      <c r="AC31" s="53"/>
      <c r="AD31" s="53"/>
      <c r="AE31" s="53"/>
    </row>
    <row r="32" spans="1:31" ht="20.100000000000001" customHeight="1">
      <c r="A32" s="103"/>
      <c r="B32" s="103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53"/>
      <c r="W32" s="53"/>
      <c r="X32" s="53"/>
      <c r="Y32" s="53"/>
      <c r="Z32" s="53"/>
      <c r="AA32" s="53"/>
      <c r="AB32" s="53"/>
      <c r="AC32" s="53"/>
      <c r="AD32" s="53"/>
      <c r="AE32" s="53"/>
    </row>
    <row r="33" spans="1:31" s="111" customFormat="1" ht="20.100000000000001" customHeight="1">
      <c r="A33" s="106"/>
      <c r="B33" s="106" t="s">
        <v>355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</row>
    <row r="34" spans="1:31" s="117" customFormat="1" ht="20.100000000000001" customHeight="1">
      <c r="A34" s="53"/>
      <c r="B34" s="53"/>
      <c r="C34" s="53"/>
      <c r="D34" s="53"/>
      <c r="E34" s="53"/>
      <c r="F34" s="53"/>
      <c r="G34" s="53"/>
      <c r="H34" s="53"/>
      <c r="I34" s="53"/>
      <c r="J34" s="116"/>
      <c r="K34" s="53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05" t="s">
        <v>326</v>
      </c>
    </row>
    <row r="35" spans="1:31" s="118" customFormat="1" ht="34.5" customHeight="1">
      <c r="A35" s="478" t="s">
        <v>46</v>
      </c>
      <c r="B35" s="480" t="s">
        <v>181</v>
      </c>
      <c r="C35" s="579" t="s">
        <v>191</v>
      </c>
      <c r="D35" s="580"/>
      <c r="E35" s="579" t="s">
        <v>147</v>
      </c>
      <c r="F35" s="580"/>
      <c r="G35" s="579" t="s">
        <v>337</v>
      </c>
      <c r="H35" s="580"/>
      <c r="I35" s="579" t="s">
        <v>338</v>
      </c>
      <c r="J35" s="580"/>
      <c r="K35" s="558" t="s">
        <v>507</v>
      </c>
      <c r="L35" s="559"/>
      <c r="M35" s="559"/>
      <c r="N35" s="559"/>
      <c r="O35" s="559"/>
      <c r="P35" s="559"/>
      <c r="Q35" s="559"/>
      <c r="R35" s="559"/>
      <c r="S35" s="559"/>
      <c r="T35" s="560"/>
      <c r="U35" s="579" t="s">
        <v>411</v>
      </c>
      <c r="V35" s="599"/>
      <c r="W35" s="599"/>
      <c r="X35" s="599"/>
      <c r="Y35" s="580"/>
      <c r="Z35" s="579" t="s">
        <v>285</v>
      </c>
      <c r="AA35" s="599"/>
      <c r="AB35" s="599"/>
      <c r="AC35" s="599"/>
      <c r="AD35" s="599"/>
      <c r="AE35" s="580"/>
    </row>
    <row r="36" spans="1:31" s="118" customFormat="1" ht="63.75" customHeight="1">
      <c r="A36" s="614"/>
      <c r="B36" s="615"/>
      <c r="C36" s="581"/>
      <c r="D36" s="582"/>
      <c r="E36" s="581"/>
      <c r="F36" s="582"/>
      <c r="G36" s="581"/>
      <c r="H36" s="582"/>
      <c r="I36" s="581"/>
      <c r="J36" s="582"/>
      <c r="K36" s="579" t="s">
        <v>201</v>
      </c>
      <c r="L36" s="580"/>
      <c r="M36" s="579" t="s">
        <v>202</v>
      </c>
      <c r="N36" s="580"/>
      <c r="O36" s="484" t="s">
        <v>190</v>
      </c>
      <c r="P36" s="485"/>
      <c r="Q36" s="485"/>
      <c r="R36" s="485"/>
      <c r="S36" s="485"/>
      <c r="T36" s="486"/>
      <c r="U36" s="581"/>
      <c r="V36" s="600"/>
      <c r="W36" s="600"/>
      <c r="X36" s="600"/>
      <c r="Y36" s="582"/>
      <c r="Z36" s="581"/>
      <c r="AA36" s="600"/>
      <c r="AB36" s="600"/>
      <c r="AC36" s="600"/>
      <c r="AD36" s="600"/>
      <c r="AE36" s="582"/>
    </row>
    <row r="37" spans="1:31" s="119" customFormat="1" ht="82.5" customHeight="1">
      <c r="A37" s="479"/>
      <c r="B37" s="481"/>
      <c r="C37" s="583"/>
      <c r="D37" s="584"/>
      <c r="E37" s="583"/>
      <c r="F37" s="584"/>
      <c r="G37" s="583"/>
      <c r="H37" s="584"/>
      <c r="I37" s="583"/>
      <c r="J37" s="584"/>
      <c r="K37" s="583"/>
      <c r="L37" s="584"/>
      <c r="M37" s="583"/>
      <c r="N37" s="584"/>
      <c r="O37" s="484" t="s">
        <v>178</v>
      </c>
      <c r="P37" s="486"/>
      <c r="Q37" s="484" t="s">
        <v>179</v>
      </c>
      <c r="R37" s="486"/>
      <c r="S37" s="484" t="s">
        <v>180</v>
      </c>
      <c r="T37" s="486"/>
      <c r="U37" s="583"/>
      <c r="V37" s="601"/>
      <c r="W37" s="601"/>
      <c r="X37" s="601"/>
      <c r="Y37" s="584"/>
      <c r="Z37" s="583"/>
      <c r="AA37" s="601"/>
      <c r="AB37" s="601"/>
      <c r="AC37" s="601"/>
      <c r="AD37" s="601"/>
      <c r="AE37" s="584"/>
    </row>
    <row r="38" spans="1:31" s="118" customFormat="1" ht="33" customHeight="1">
      <c r="A38" s="59">
        <v>1</v>
      </c>
      <c r="B38" s="67">
        <v>2</v>
      </c>
      <c r="C38" s="484">
        <v>3</v>
      </c>
      <c r="D38" s="486"/>
      <c r="E38" s="484">
        <v>4</v>
      </c>
      <c r="F38" s="486"/>
      <c r="G38" s="484">
        <v>5</v>
      </c>
      <c r="H38" s="486"/>
      <c r="I38" s="484">
        <v>6</v>
      </c>
      <c r="J38" s="486"/>
      <c r="K38" s="484">
        <v>7</v>
      </c>
      <c r="L38" s="486"/>
      <c r="M38" s="484">
        <v>8</v>
      </c>
      <c r="N38" s="486"/>
      <c r="O38" s="484">
        <v>9</v>
      </c>
      <c r="P38" s="486"/>
      <c r="Q38" s="547">
        <v>10</v>
      </c>
      <c r="R38" s="549"/>
      <c r="S38" s="484">
        <v>11</v>
      </c>
      <c r="T38" s="486"/>
      <c r="U38" s="484">
        <v>12</v>
      </c>
      <c r="V38" s="485"/>
      <c r="W38" s="485"/>
      <c r="X38" s="485"/>
      <c r="Y38" s="486"/>
      <c r="Z38" s="484">
        <v>13</v>
      </c>
      <c r="AA38" s="485"/>
      <c r="AB38" s="485"/>
      <c r="AC38" s="485"/>
      <c r="AD38" s="485"/>
      <c r="AE38" s="486"/>
    </row>
    <row r="39" spans="1:31" s="118" customFormat="1" ht="37.5" customHeight="1">
      <c r="A39" s="104"/>
      <c r="B39" s="120"/>
      <c r="C39" s="554"/>
      <c r="D39" s="556"/>
      <c r="E39" s="544"/>
      <c r="F39" s="545"/>
      <c r="G39" s="544"/>
      <c r="H39" s="545"/>
      <c r="I39" s="544"/>
      <c r="J39" s="545"/>
      <c r="K39" s="544"/>
      <c r="L39" s="545"/>
      <c r="M39" s="544">
        <f>SUM(O39,Q39,S39)</f>
        <v>0</v>
      </c>
      <c r="N39" s="545"/>
      <c r="O39" s="544"/>
      <c r="P39" s="545"/>
      <c r="Q39" s="544"/>
      <c r="R39" s="545"/>
      <c r="S39" s="544"/>
      <c r="T39" s="545"/>
      <c r="U39" s="576"/>
      <c r="V39" s="577"/>
      <c r="W39" s="577"/>
      <c r="X39" s="577"/>
      <c r="Y39" s="578"/>
      <c r="Z39" s="562"/>
      <c r="AA39" s="563"/>
      <c r="AB39" s="563"/>
      <c r="AC39" s="563"/>
      <c r="AD39" s="563"/>
      <c r="AE39" s="564"/>
    </row>
    <row r="40" spans="1:31" s="118" customFormat="1" ht="37.5" customHeight="1">
      <c r="A40" s="104"/>
      <c r="B40" s="120"/>
      <c r="C40" s="554"/>
      <c r="D40" s="556"/>
      <c r="E40" s="544"/>
      <c r="F40" s="545"/>
      <c r="G40" s="544"/>
      <c r="H40" s="545"/>
      <c r="I40" s="544"/>
      <c r="J40" s="545"/>
      <c r="K40" s="544"/>
      <c r="L40" s="545"/>
      <c r="M40" s="544">
        <f>SUM(O40,Q40,S40)</f>
        <v>0</v>
      </c>
      <c r="N40" s="545"/>
      <c r="O40" s="544"/>
      <c r="P40" s="545"/>
      <c r="Q40" s="544"/>
      <c r="R40" s="545"/>
      <c r="S40" s="544"/>
      <c r="T40" s="545"/>
      <c r="U40" s="576"/>
      <c r="V40" s="577"/>
      <c r="W40" s="577"/>
      <c r="X40" s="577"/>
      <c r="Y40" s="578"/>
      <c r="Z40" s="562"/>
      <c r="AA40" s="563"/>
      <c r="AB40" s="563"/>
      <c r="AC40" s="563"/>
      <c r="AD40" s="563"/>
      <c r="AE40" s="564"/>
    </row>
    <row r="41" spans="1:31" s="118" customFormat="1" ht="37.5" customHeight="1">
      <c r="A41" s="104"/>
      <c r="B41" s="120"/>
      <c r="C41" s="554"/>
      <c r="D41" s="556"/>
      <c r="E41" s="544"/>
      <c r="F41" s="545"/>
      <c r="G41" s="544"/>
      <c r="H41" s="545"/>
      <c r="I41" s="544"/>
      <c r="J41" s="545"/>
      <c r="K41" s="544"/>
      <c r="L41" s="545"/>
      <c r="M41" s="544">
        <f>SUM(O41,Q41,S41)</f>
        <v>0</v>
      </c>
      <c r="N41" s="545"/>
      <c r="O41" s="544"/>
      <c r="P41" s="545"/>
      <c r="Q41" s="544"/>
      <c r="R41" s="545"/>
      <c r="S41" s="544"/>
      <c r="T41" s="545"/>
      <c r="U41" s="576"/>
      <c r="V41" s="577"/>
      <c r="W41" s="577"/>
      <c r="X41" s="577"/>
      <c r="Y41" s="578"/>
      <c r="Z41" s="562"/>
      <c r="AA41" s="563"/>
      <c r="AB41" s="563"/>
      <c r="AC41" s="563"/>
      <c r="AD41" s="563"/>
      <c r="AE41" s="564"/>
    </row>
    <row r="42" spans="1:31" s="118" customFormat="1" ht="48" customHeight="1">
      <c r="A42" s="518" t="s">
        <v>49</v>
      </c>
      <c r="B42" s="519"/>
      <c r="C42" s="519"/>
      <c r="D42" s="520"/>
      <c r="E42" s="552">
        <f>SUM(E39:E41)</f>
        <v>0</v>
      </c>
      <c r="F42" s="553"/>
      <c r="G42" s="552">
        <f>SUM(G39:G41)</f>
        <v>0</v>
      </c>
      <c r="H42" s="553"/>
      <c r="I42" s="552">
        <f>SUM(I39:I41)</f>
        <v>0</v>
      </c>
      <c r="J42" s="553"/>
      <c r="K42" s="552">
        <f>SUM(K39:K41)</f>
        <v>0</v>
      </c>
      <c r="L42" s="553"/>
      <c r="M42" s="552">
        <f>SUM(M39:M41)</f>
        <v>0</v>
      </c>
      <c r="N42" s="553"/>
      <c r="O42" s="552">
        <f>SUM(O39:O41)</f>
        <v>0</v>
      </c>
      <c r="P42" s="553"/>
      <c r="Q42" s="552">
        <f>SUM(Q39:Q41)</f>
        <v>0</v>
      </c>
      <c r="R42" s="553"/>
      <c r="S42" s="552">
        <f>SUM(S39:S41)</f>
        <v>0</v>
      </c>
      <c r="T42" s="553"/>
      <c r="U42" s="570"/>
      <c r="V42" s="571"/>
      <c r="W42" s="571"/>
      <c r="X42" s="571"/>
      <c r="Y42" s="572"/>
      <c r="Z42" s="567"/>
      <c r="AA42" s="568"/>
      <c r="AB42" s="568"/>
      <c r="AC42" s="568"/>
      <c r="AD42" s="568"/>
      <c r="AE42" s="569"/>
    </row>
    <row r="43" spans="1:31" ht="20.100000000000001" customHeight="1">
      <c r="A43" s="103"/>
      <c r="B43" s="103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ht="20.100000000000001" customHeight="1">
      <c r="A44" s="103"/>
      <c r="B44" s="103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56" customFormat="1" ht="20.100000000000001" customHeight="1">
      <c r="A45" s="51"/>
      <c r="B45" s="51"/>
      <c r="C45" s="106"/>
      <c r="D45" s="106"/>
      <c r="E45" s="106"/>
      <c r="F45" s="106"/>
      <c r="G45" s="106"/>
      <c r="H45" s="106"/>
      <c r="I45" s="106"/>
      <c r="J45" s="106"/>
      <c r="K45" s="106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s="124" customFormat="1" ht="36" customHeight="1">
      <c r="A46" s="121"/>
      <c r="B46" s="565" t="s">
        <v>403</v>
      </c>
      <c r="C46" s="565"/>
      <c r="D46" s="565"/>
      <c r="E46" s="565"/>
      <c r="F46" s="565"/>
      <c r="G46" s="122"/>
      <c r="H46" s="122"/>
      <c r="I46" s="122"/>
      <c r="J46" s="122"/>
      <c r="K46" s="122"/>
      <c r="L46" s="575" t="s">
        <v>164</v>
      </c>
      <c r="M46" s="575"/>
      <c r="N46" s="575"/>
      <c r="O46" s="575"/>
      <c r="P46" s="575"/>
      <c r="Q46" s="123"/>
      <c r="R46" s="123"/>
      <c r="S46" s="123"/>
      <c r="T46" s="123"/>
      <c r="U46" s="123"/>
      <c r="V46" s="566" t="s">
        <v>486</v>
      </c>
      <c r="W46" s="566"/>
      <c r="X46" s="566"/>
      <c r="Y46" s="566"/>
      <c r="Z46" s="566"/>
      <c r="AA46" s="121"/>
      <c r="AB46" s="121"/>
      <c r="AC46" s="121"/>
      <c r="AD46" s="121"/>
      <c r="AE46" s="121"/>
    </row>
    <row r="47" spans="1:31" s="56" customFormat="1" ht="19.5" customHeight="1">
      <c r="A47" s="51"/>
      <c r="B47" s="125"/>
      <c r="C47" s="51" t="s">
        <v>68</v>
      </c>
      <c r="D47" s="51"/>
      <c r="E47" s="52"/>
      <c r="F47" s="52"/>
      <c r="G47" s="52"/>
      <c r="H47" s="52"/>
      <c r="I47" s="52"/>
      <c r="J47" s="52"/>
      <c r="K47" s="52"/>
      <c r="L47" s="51"/>
      <c r="M47" s="125"/>
      <c r="N47" s="45" t="s">
        <v>69</v>
      </c>
      <c r="O47" s="125"/>
      <c r="P47" s="51"/>
      <c r="Q47" s="52"/>
      <c r="R47" s="52"/>
      <c r="S47" s="52"/>
      <c r="T47" s="51"/>
      <c r="U47" s="51"/>
      <c r="V47" s="493" t="s">
        <v>103</v>
      </c>
      <c r="W47" s="493"/>
      <c r="X47" s="493"/>
      <c r="Y47" s="493"/>
      <c r="Z47" s="493"/>
      <c r="AA47" s="51"/>
      <c r="AB47" s="51"/>
      <c r="AC47" s="51"/>
      <c r="AD47" s="51"/>
      <c r="AE47" s="51"/>
    </row>
    <row r="48" spans="1:31" ht="20.100000000000001" customHeight="1">
      <c r="A48" s="53"/>
      <c r="B48" s="126"/>
      <c r="C48" s="126"/>
      <c r="D48" s="126"/>
      <c r="E48" s="126"/>
      <c r="F48" s="126"/>
      <c r="G48" s="126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6"/>
      <c r="U48" s="126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ht="20.100000000000001" customHeight="1">
      <c r="A49" s="53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>
      <c r="A50" s="53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s="574" customFormat="1" ht="19.149999999999999" customHeight="1">
      <c r="A51" s="573" t="s">
        <v>331</v>
      </c>
    </row>
    <row r="54" spans="1:31">
      <c r="B54" s="128"/>
    </row>
    <row r="55" spans="1:31">
      <c r="B55" s="128"/>
    </row>
    <row r="56" spans="1:31">
      <c r="B56" s="128"/>
    </row>
    <row r="57" spans="1:31">
      <c r="B57" s="128"/>
    </row>
    <row r="58" spans="1:31">
      <c r="B58" s="128"/>
    </row>
    <row r="59" spans="1:31">
      <c r="B59" s="128"/>
    </row>
    <row r="60" spans="1:31">
      <c r="B60" s="128"/>
    </row>
  </sheetData>
  <mergeCells count="168">
    <mergeCell ref="AC12:AE14"/>
    <mergeCell ref="G22:K22"/>
    <mergeCell ref="R8:U8"/>
    <mergeCell ref="W13:Y14"/>
    <mergeCell ref="N8:Q8"/>
    <mergeCell ref="T17:V17"/>
    <mergeCell ref="Z15:AB15"/>
    <mergeCell ref="AC17:AE17"/>
    <mergeCell ref="A4:A5"/>
    <mergeCell ref="G4:M5"/>
    <mergeCell ref="C6:F6"/>
    <mergeCell ref="C7:F7"/>
    <mergeCell ref="B4:B5"/>
    <mergeCell ref="AC8:AE8"/>
    <mergeCell ref="Z8:AB8"/>
    <mergeCell ref="L22:P22"/>
    <mergeCell ref="N15:P15"/>
    <mergeCell ref="A22:A24"/>
    <mergeCell ref="A17:B17"/>
    <mergeCell ref="C16:F16"/>
    <mergeCell ref="G16:M16"/>
    <mergeCell ref="L23:L24"/>
    <mergeCell ref="G12:M14"/>
    <mergeCell ref="N16:P16"/>
    <mergeCell ref="M23:P23"/>
    <mergeCell ref="N17:P17"/>
    <mergeCell ref="G17:M17"/>
    <mergeCell ref="C15:F15"/>
    <mergeCell ref="B22:F24"/>
    <mergeCell ref="C17:F17"/>
    <mergeCell ref="G15:M15"/>
    <mergeCell ref="H23:K23"/>
    <mergeCell ref="E35:F37"/>
    <mergeCell ref="B27:F27"/>
    <mergeCell ref="B12:B14"/>
    <mergeCell ref="A8:B8"/>
    <mergeCell ref="A12:A14"/>
    <mergeCell ref="C12:F14"/>
    <mergeCell ref="R7:U7"/>
    <mergeCell ref="N7:Q7"/>
    <mergeCell ref="A35:A37"/>
    <mergeCell ref="B25:F25"/>
    <mergeCell ref="C35:D37"/>
    <mergeCell ref="B35:B37"/>
    <mergeCell ref="A30:F30"/>
    <mergeCell ref="A29:F29"/>
    <mergeCell ref="B26:F26"/>
    <mergeCell ref="B28:F28"/>
    <mergeCell ref="N4:Y4"/>
    <mergeCell ref="V7:Y7"/>
    <mergeCell ref="G6:M6"/>
    <mergeCell ref="C8:F8"/>
    <mergeCell ref="G7:M7"/>
    <mergeCell ref="C4:F5"/>
    <mergeCell ref="G8:M8"/>
    <mergeCell ref="N5:Q5"/>
    <mergeCell ref="R5:U5"/>
    <mergeCell ref="V5:Y5"/>
    <mergeCell ref="AB1:AE1"/>
    <mergeCell ref="Z7:AB7"/>
    <mergeCell ref="AD3:AE3"/>
    <mergeCell ref="Z6:AB6"/>
    <mergeCell ref="AC4:AE5"/>
    <mergeCell ref="AC7:AE7"/>
    <mergeCell ref="AC6:AE6"/>
    <mergeCell ref="Z4:AB5"/>
    <mergeCell ref="AA22:AE22"/>
    <mergeCell ref="V22:Z22"/>
    <mergeCell ref="W17:Y17"/>
    <mergeCell ref="Z16:AB16"/>
    <mergeCell ref="Z17:AB17"/>
    <mergeCell ref="W16:Y16"/>
    <mergeCell ref="T16:V16"/>
    <mergeCell ref="T15:V15"/>
    <mergeCell ref="V6:Y6"/>
    <mergeCell ref="V8:Y8"/>
    <mergeCell ref="W15:Y15"/>
    <mergeCell ref="T13:V14"/>
    <mergeCell ref="Q12:Y12"/>
    <mergeCell ref="N6:Q6"/>
    <mergeCell ref="N12:P14"/>
    <mergeCell ref="Q15:S15"/>
    <mergeCell ref="R6:U6"/>
    <mergeCell ref="Z12:AB14"/>
    <mergeCell ref="U35:Y37"/>
    <mergeCell ref="Z40:AE40"/>
    <mergeCell ref="Z39:AE39"/>
    <mergeCell ref="Q22:U22"/>
    <mergeCell ref="Z35:AE37"/>
    <mergeCell ref="W23:Z23"/>
    <mergeCell ref="AB23:AE23"/>
    <mergeCell ref="V23:V24"/>
    <mergeCell ref="Q23:Q24"/>
    <mergeCell ref="Q17:S17"/>
    <mergeCell ref="Q16:S16"/>
    <mergeCell ref="R23:U23"/>
    <mergeCell ref="Q13:S14"/>
    <mergeCell ref="K36:L37"/>
    <mergeCell ref="O40:P40"/>
    <mergeCell ref="U39:Y39"/>
    <mergeCell ref="O39:P39"/>
    <mergeCell ref="M39:N39"/>
    <mergeCell ref="O36:T36"/>
    <mergeCell ref="AC15:AE15"/>
    <mergeCell ref="AC16:AE16"/>
    <mergeCell ref="C40:D40"/>
    <mergeCell ref="E38:F38"/>
    <mergeCell ref="C38:D38"/>
    <mergeCell ref="C39:D39"/>
    <mergeCell ref="E39:F39"/>
    <mergeCell ref="E40:F40"/>
    <mergeCell ref="M36:N37"/>
    <mergeCell ref="Q37:R37"/>
    <mergeCell ref="AA23:AA24"/>
    <mergeCell ref="G41:H41"/>
    <mergeCell ref="I38:J38"/>
    <mergeCell ref="G39:H39"/>
    <mergeCell ref="U38:Y38"/>
    <mergeCell ref="M38:N38"/>
    <mergeCell ref="K35:T35"/>
    <mergeCell ref="S37:T37"/>
    <mergeCell ref="U40:Y40"/>
    <mergeCell ref="G23:G24"/>
    <mergeCell ref="Z38:AE38"/>
    <mergeCell ref="Q39:R39"/>
    <mergeCell ref="S39:T39"/>
    <mergeCell ref="O37:P37"/>
    <mergeCell ref="G35:H37"/>
    <mergeCell ref="I35:J37"/>
    <mergeCell ref="K41:L41"/>
    <mergeCell ref="I41:J41"/>
    <mergeCell ref="G40:H40"/>
    <mergeCell ref="S38:T38"/>
    <mergeCell ref="Q38:R38"/>
    <mergeCell ref="O38:P38"/>
    <mergeCell ref="M40:N40"/>
    <mergeCell ref="S40:T40"/>
    <mergeCell ref="Q40:R40"/>
    <mergeCell ref="O41:P41"/>
    <mergeCell ref="M41:N41"/>
    <mergeCell ref="G42:H42"/>
    <mergeCell ref="I42:J42"/>
    <mergeCell ref="K39:L39"/>
    <mergeCell ref="K38:L38"/>
    <mergeCell ref="I40:J40"/>
    <mergeCell ref="G38:H38"/>
    <mergeCell ref="K40:L40"/>
    <mergeCell ref="I39:J39"/>
    <mergeCell ref="U42:Y42"/>
    <mergeCell ref="S42:T42"/>
    <mergeCell ref="A51:XFD51"/>
    <mergeCell ref="Q41:R41"/>
    <mergeCell ref="M42:N42"/>
    <mergeCell ref="V47:Z47"/>
    <mergeCell ref="A42:D42"/>
    <mergeCell ref="K42:L42"/>
    <mergeCell ref="L46:P46"/>
    <mergeCell ref="U41:Y41"/>
    <mergeCell ref="Z41:AE41"/>
    <mergeCell ref="S41:T41"/>
    <mergeCell ref="B46:F46"/>
    <mergeCell ref="C41:D41"/>
    <mergeCell ref="E42:F42"/>
    <mergeCell ref="E41:F41"/>
    <mergeCell ref="O42:P42"/>
    <mergeCell ref="Q42:R42"/>
    <mergeCell ref="V46:Z46"/>
    <mergeCell ref="Z42:AE42"/>
  </mergeCells>
  <phoneticPr fontId="3" type="noConversion"/>
  <pageMargins left="0.23622047244094491" right="0.15748031496062992" top="0.19685039370078741" bottom="0.19685039370078741" header="0.47244094488188981" footer="0.31496062992125984"/>
  <pageSetup paperSize="9" scale="37" orientation="landscape" verticalDpi="1200" r:id="rId1"/>
  <headerFooter alignWithMargins="0"/>
  <ignoredErrors>
    <ignoredError sqref="E42:T42 N8 R8:Y8 Q17 T17 W17" formulaRange="1"/>
    <ignoredError sqref="AA30:AE30 H30:Z30 Z7:AE7 Z16:AE16 Z8:AE8 Z17:AE17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9"/>
  <sheetViews>
    <sheetView view="pageBreakPreview" zoomScale="60" zoomScaleNormal="75" workbookViewId="0">
      <selection activeCell="U17" sqref="U17"/>
    </sheetView>
  </sheetViews>
  <sheetFormatPr defaultRowHeight="18.75"/>
  <cols>
    <col min="1" max="1" width="39.5703125" style="129" customWidth="1"/>
    <col min="2" max="2" width="10.85546875" style="129" customWidth="1"/>
    <col min="3" max="3" width="18" style="129" customWidth="1"/>
    <col min="4" max="4" width="18.42578125" style="129" customWidth="1"/>
    <col min="5" max="5" width="18.7109375" style="129" customWidth="1"/>
    <col min="6" max="6" width="17.7109375" style="129" customWidth="1"/>
    <col min="7" max="7" width="16.28515625" style="129" customWidth="1"/>
    <col min="8" max="8" width="14" style="129" customWidth="1"/>
    <col min="9" max="9" width="14.85546875" style="129" customWidth="1"/>
    <col min="10" max="10" width="14" style="129" customWidth="1"/>
    <col min="11" max="16384" width="9.140625" style="129"/>
  </cols>
  <sheetData>
    <row r="1" spans="1:10">
      <c r="H1" s="631"/>
      <c r="I1" s="631"/>
      <c r="J1" s="631"/>
    </row>
    <row r="2" spans="1:10">
      <c r="A2" s="15"/>
      <c r="I2" s="632" t="s">
        <v>358</v>
      </c>
      <c r="J2" s="632"/>
    </row>
    <row r="3" spans="1:10" ht="20.25">
      <c r="A3" s="639" t="s">
        <v>404</v>
      </c>
      <c r="B3" s="639"/>
      <c r="C3" s="639"/>
      <c r="D3" s="639"/>
      <c r="E3" s="639"/>
      <c r="F3" s="639"/>
      <c r="G3" s="639"/>
      <c r="H3" s="639"/>
      <c r="I3" s="639"/>
      <c r="J3" s="639"/>
    </row>
    <row r="4" spans="1:10">
      <c r="A4" s="640" t="s">
        <v>412</v>
      </c>
      <c r="B4" s="640"/>
      <c r="C4" s="640"/>
      <c r="D4" s="640"/>
      <c r="E4" s="640"/>
      <c r="F4" s="640"/>
      <c r="G4" s="640"/>
      <c r="H4" s="640"/>
      <c r="I4" s="640"/>
      <c r="J4" s="640"/>
    </row>
    <row r="5" spans="1:10" ht="32.25" customHeight="1">
      <c r="A5" s="641" t="s">
        <v>170</v>
      </c>
      <c r="B5" s="431" t="s">
        <v>17</v>
      </c>
      <c r="C5" s="431" t="s">
        <v>515</v>
      </c>
      <c r="D5" s="431" t="s">
        <v>516</v>
      </c>
      <c r="E5" s="433" t="s">
        <v>517</v>
      </c>
      <c r="F5" s="431" t="s">
        <v>518</v>
      </c>
      <c r="G5" s="435" t="s">
        <v>339</v>
      </c>
      <c r="H5" s="436"/>
      <c r="I5" s="436"/>
      <c r="J5" s="437"/>
    </row>
    <row r="6" spans="1:10" ht="128.25" customHeight="1">
      <c r="A6" s="641"/>
      <c r="B6" s="432"/>
      <c r="C6" s="432"/>
      <c r="D6" s="432"/>
      <c r="E6" s="434"/>
      <c r="F6" s="432"/>
      <c r="G6" s="6" t="s">
        <v>133</v>
      </c>
      <c r="H6" s="6" t="s">
        <v>134</v>
      </c>
      <c r="I6" s="6" t="s">
        <v>135</v>
      </c>
      <c r="J6" s="6" t="s">
        <v>63</v>
      </c>
    </row>
    <row r="7" spans="1:10" ht="31.5" customHeight="1">
      <c r="A7" s="39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</row>
    <row r="8" spans="1:10" ht="28.5" customHeight="1">
      <c r="A8" s="633" t="s">
        <v>405</v>
      </c>
      <c r="B8" s="634"/>
      <c r="C8" s="634"/>
      <c r="D8" s="634"/>
      <c r="E8" s="634"/>
      <c r="F8" s="634"/>
      <c r="G8" s="634"/>
      <c r="H8" s="634"/>
      <c r="I8" s="634"/>
      <c r="J8" s="635"/>
    </row>
    <row r="9" spans="1:10" ht="53.25" customHeight="1">
      <c r="A9" s="44" t="s">
        <v>341</v>
      </c>
      <c r="B9" s="24">
        <v>6000</v>
      </c>
      <c r="C9" s="370">
        <f>SUM(C11:C12)</f>
        <v>0</v>
      </c>
      <c r="D9" s="370">
        <f t="shared" ref="D9:J9" si="0">SUM(D11:D12)</f>
        <v>0</v>
      </c>
      <c r="E9" s="370">
        <f t="shared" si="0"/>
        <v>0</v>
      </c>
      <c r="F9" s="370">
        <f>SUM(G9:J9)</f>
        <v>0</v>
      </c>
      <c r="G9" s="370">
        <f t="shared" si="0"/>
        <v>0</v>
      </c>
      <c r="H9" s="370">
        <f t="shared" si="0"/>
        <v>0</v>
      </c>
      <c r="I9" s="370">
        <f t="shared" si="0"/>
        <v>0</v>
      </c>
      <c r="J9" s="370">
        <f t="shared" si="0"/>
        <v>0</v>
      </c>
    </row>
    <row r="10" spans="1:10" ht="32.25" customHeight="1">
      <c r="A10" s="636" t="s">
        <v>343</v>
      </c>
      <c r="B10" s="637"/>
      <c r="C10" s="637"/>
      <c r="D10" s="637"/>
      <c r="E10" s="637"/>
      <c r="F10" s="637"/>
      <c r="G10" s="637"/>
      <c r="H10" s="637"/>
      <c r="I10" s="637"/>
      <c r="J10" s="638"/>
    </row>
    <row r="11" spans="1:10" ht="70.5" customHeight="1">
      <c r="A11" s="44" t="s">
        <v>344</v>
      </c>
      <c r="B11" s="24">
        <v>6010</v>
      </c>
      <c r="C11" s="33"/>
      <c r="D11" s="33"/>
      <c r="E11" s="33"/>
      <c r="F11" s="354">
        <f>SUM(G11:J11)</f>
        <v>0</v>
      </c>
      <c r="G11" s="33"/>
      <c r="H11" s="33"/>
      <c r="I11" s="33"/>
      <c r="J11" s="33"/>
    </row>
    <row r="12" spans="1:10" ht="51" customHeight="1">
      <c r="A12" s="44" t="s">
        <v>342</v>
      </c>
      <c r="B12" s="25">
        <v>6020</v>
      </c>
      <c r="C12" s="33"/>
      <c r="D12" s="33"/>
      <c r="E12" s="33"/>
      <c r="F12" s="354">
        <f>SUM(G12:J12)</f>
        <v>0</v>
      </c>
      <c r="G12" s="33"/>
      <c r="H12" s="33"/>
      <c r="I12" s="33"/>
      <c r="J12" s="33"/>
    </row>
    <row r="13" spans="1:10">
      <c r="A13" s="37"/>
      <c r="B13" s="37"/>
      <c r="C13" s="37"/>
      <c r="D13" s="37"/>
      <c r="E13" s="37"/>
      <c r="F13" s="26"/>
      <c r="G13" s="26"/>
      <c r="H13" s="26"/>
      <c r="I13" s="26"/>
      <c r="J13" s="26"/>
    </row>
    <row r="14" spans="1:10">
      <c r="A14" s="37"/>
      <c r="B14" s="37"/>
      <c r="C14" s="37"/>
      <c r="D14" s="37"/>
      <c r="E14" s="37"/>
      <c r="F14" s="26"/>
      <c r="G14" s="26"/>
      <c r="H14" s="26"/>
      <c r="I14" s="26"/>
      <c r="J14" s="26"/>
    </row>
    <row r="15" spans="1:10">
      <c r="A15" s="40"/>
      <c r="B15" s="18"/>
      <c r="C15" s="37"/>
      <c r="D15" s="37"/>
      <c r="E15" s="37"/>
      <c r="F15" s="37"/>
      <c r="G15" s="37"/>
      <c r="H15" s="37"/>
      <c r="I15" s="37"/>
      <c r="J15" s="37"/>
    </row>
    <row r="16" spans="1:10" ht="28.5" customHeight="1">
      <c r="A16" s="130" t="s">
        <v>365</v>
      </c>
      <c r="B16" s="22"/>
      <c r="C16" s="627" t="s">
        <v>87</v>
      </c>
      <c r="D16" s="628"/>
      <c r="E16" s="628"/>
      <c r="F16" s="628"/>
      <c r="G16" s="23"/>
      <c r="H16" s="629" t="s">
        <v>486</v>
      </c>
      <c r="I16" s="629"/>
      <c r="J16" s="629"/>
    </row>
    <row r="17" spans="1:10" ht="37.5" customHeight="1">
      <c r="A17" s="38" t="s">
        <v>68</v>
      </c>
      <c r="B17" s="37"/>
      <c r="C17" s="630" t="s">
        <v>69</v>
      </c>
      <c r="D17" s="630"/>
      <c r="E17" s="630"/>
      <c r="F17" s="630"/>
      <c r="G17" s="20"/>
      <c r="H17" s="442" t="s">
        <v>84</v>
      </c>
      <c r="I17" s="442"/>
      <c r="J17" s="442"/>
    </row>
    <row r="19" spans="1:10" s="303" customFormat="1" ht="20.25">
      <c r="A19" s="303" t="s">
        <v>494</v>
      </c>
      <c r="H19" s="303" t="s">
        <v>495</v>
      </c>
    </row>
  </sheetData>
  <mergeCells count="17">
    <mergeCell ref="H1:J1"/>
    <mergeCell ref="I2:J2"/>
    <mergeCell ref="A8:J8"/>
    <mergeCell ref="A10:J10"/>
    <mergeCell ref="A3:J3"/>
    <mergeCell ref="A4:J4"/>
    <mergeCell ref="G5:J5"/>
    <mergeCell ref="A5:A6"/>
    <mergeCell ref="B5:B6"/>
    <mergeCell ref="C5:C6"/>
    <mergeCell ref="H17:J17"/>
    <mergeCell ref="C16:F16"/>
    <mergeCell ref="H16:J16"/>
    <mergeCell ref="D5:D6"/>
    <mergeCell ref="E5:E6"/>
    <mergeCell ref="F5:F6"/>
    <mergeCell ref="C17:F17"/>
  </mergeCells>
  <phoneticPr fontId="3" type="noConversion"/>
  <pageMargins left="0.24" right="0.16" top="0.2" bottom="0.2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240"/>
  <sheetViews>
    <sheetView view="pageBreakPreview" zoomScale="60" zoomScaleNormal="100" workbookViewId="0">
      <selection activeCell="R16" sqref="R16"/>
    </sheetView>
  </sheetViews>
  <sheetFormatPr defaultRowHeight="18.75"/>
  <cols>
    <col min="1" max="1" width="39.140625" style="3" customWidth="1"/>
    <col min="2" max="2" width="12" style="41" customWidth="1"/>
    <col min="3" max="3" width="16.140625" style="41" customWidth="1"/>
    <col min="4" max="4" width="16.7109375" style="41" customWidth="1"/>
    <col min="5" max="5" width="16.140625" style="41" customWidth="1"/>
    <col min="6" max="6" width="16" style="41" customWidth="1"/>
    <col min="7" max="7" width="16.28515625" style="3" customWidth="1"/>
    <col min="8" max="8" width="16.85546875" style="3" customWidth="1"/>
    <col min="9" max="9" width="16.140625" style="3" customWidth="1"/>
    <col min="10" max="10" width="16.42578125" style="3" customWidth="1"/>
    <col min="11" max="16384" width="9.140625" style="3"/>
  </cols>
  <sheetData>
    <row r="2" spans="1:10" ht="33.75" customHeight="1">
      <c r="A2" s="426" t="s">
        <v>442</v>
      </c>
      <c r="B2" s="426"/>
      <c r="C2" s="426"/>
      <c r="D2" s="426"/>
      <c r="E2" s="426"/>
      <c r="F2" s="426"/>
      <c r="G2" s="426"/>
      <c r="H2" s="426"/>
    </row>
    <row r="3" spans="1:10" ht="28.5" customHeight="1">
      <c r="A3" s="131"/>
      <c r="B3" s="133"/>
      <c r="C3" s="131"/>
      <c r="D3" s="131"/>
      <c r="E3" s="131"/>
      <c r="F3" s="133"/>
      <c r="G3" s="131"/>
      <c r="H3" s="131"/>
      <c r="J3" s="261" t="s">
        <v>412</v>
      </c>
    </row>
    <row r="4" spans="1:10" ht="41.25" customHeight="1">
      <c r="A4" s="427" t="s">
        <v>170</v>
      </c>
      <c r="B4" s="429" t="s">
        <v>17</v>
      </c>
      <c r="C4" s="429" t="s">
        <v>500</v>
      </c>
      <c r="D4" s="429" t="s">
        <v>497</v>
      </c>
      <c r="E4" s="429" t="s">
        <v>498</v>
      </c>
      <c r="F4" s="495" t="s">
        <v>499</v>
      </c>
      <c r="G4" s="461" t="s">
        <v>339</v>
      </c>
      <c r="H4" s="462"/>
      <c r="I4" s="462"/>
      <c r="J4" s="463"/>
    </row>
    <row r="5" spans="1:10" ht="54" customHeight="1">
      <c r="A5" s="428"/>
      <c r="B5" s="430"/>
      <c r="C5" s="430"/>
      <c r="D5" s="430"/>
      <c r="E5" s="430"/>
      <c r="F5" s="496"/>
      <c r="G5" s="68" t="s">
        <v>133</v>
      </c>
      <c r="H5" s="68" t="s">
        <v>134</v>
      </c>
      <c r="I5" s="68" t="s">
        <v>135</v>
      </c>
      <c r="J5" s="68" t="s">
        <v>63</v>
      </c>
    </row>
    <row r="6" spans="1:10" ht="23.25" customHeight="1">
      <c r="A6" s="134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39">
        <v>9</v>
      </c>
      <c r="J6" s="39">
        <v>10</v>
      </c>
    </row>
    <row r="7" spans="1:10" ht="60" customHeight="1">
      <c r="A7" s="135" t="s">
        <v>418</v>
      </c>
      <c r="B7" s="21">
        <v>6000</v>
      </c>
      <c r="C7" s="155">
        <f>C8+C12</f>
        <v>0</v>
      </c>
      <c r="D7" s="155">
        <f>D8+D12</f>
        <v>0</v>
      </c>
      <c r="E7" s="155">
        <f>E8+E12</f>
        <v>0</v>
      </c>
      <c r="F7" s="155">
        <f>SUM(G7:J7)</f>
        <v>0</v>
      </c>
      <c r="G7" s="155">
        <f>G8+G12</f>
        <v>0</v>
      </c>
      <c r="H7" s="155">
        <f>H8+H12</f>
        <v>0</v>
      </c>
      <c r="I7" s="155">
        <f>I8+I12</f>
        <v>0</v>
      </c>
      <c r="J7" s="155">
        <f>J8+J12</f>
        <v>0</v>
      </c>
    </row>
    <row r="8" spans="1:10" ht="44.25" customHeight="1">
      <c r="A8" s="151" t="s">
        <v>419</v>
      </c>
      <c r="B8" s="148">
        <v>6010</v>
      </c>
      <c r="C8" s="157"/>
      <c r="D8" s="157"/>
      <c r="E8" s="157"/>
      <c r="F8" s="155">
        <f t="shared" ref="F8:F15" si="0">SUM(G8:J8)</f>
        <v>0</v>
      </c>
      <c r="G8" s="157"/>
      <c r="H8" s="157"/>
      <c r="I8" s="158"/>
      <c r="J8" s="158"/>
    </row>
    <row r="9" spans="1:10" ht="33.75" customHeight="1">
      <c r="A9" s="151"/>
      <c r="B9" s="148"/>
      <c r="C9" s="157"/>
      <c r="D9" s="157"/>
      <c r="E9" s="157"/>
      <c r="F9" s="155">
        <f t="shared" si="0"/>
        <v>0</v>
      </c>
      <c r="G9" s="157"/>
      <c r="H9" s="157"/>
      <c r="I9" s="158"/>
      <c r="J9" s="158"/>
    </row>
    <row r="10" spans="1:10" ht="30.75" customHeight="1">
      <c r="A10" s="146"/>
      <c r="B10" s="21"/>
      <c r="C10" s="155"/>
      <c r="D10" s="155"/>
      <c r="E10" s="155"/>
      <c r="F10" s="155">
        <f t="shared" si="0"/>
        <v>0</v>
      </c>
      <c r="G10" s="155"/>
      <c r="H10" s="155"/>
      <c r="I10" s="156"/>
      <c r="J10" s="156"/>
    </row>
    <row r="11" spans="1:10" ht="31.5" customHeight="1">
      <c r="A11" s="146"/>
      <c r="B11" s="21"/>
      <c r="C11" s="155"/>
      <c r="D11" s="155"/>
      <c r="E11" s="155"/>
      <c r="F11" s="155">
        <f t="shared" si="0"/>
        <v>0</v>
      </c>
      <c r="G11" s="155"/>
      <c r="H11" s="155"/>
      <c r="I11" s="156"/>
      <c r="J11" s="156"/>
    </row>
    <row r="12" spans="1:10" s="43" customFormat="1" ht="46.5" customHeight="1">
      <c r="A12" s="150" t="s">
        <v>420</v>
      </c>
      <c r="B12" s="152">
        <v>6020</v>
      </c>
      <c r="C12" s="157"/>
      <c r="D12" s="157"/>
      <c r="E12" s="157"/>
      <c r="F12" s="155">
        <f t="shared" si="0"/>
        <v>0</v>
      </c>
      <c r="G12" s="157"/>
      <c r="H12" s="157"/>
      <c r="I12" s="158"/>
      <c r="J12" s="158"/>
    </row>
    <row r="13" spans="1:10" ht="31.5" customHeight="1">
      <c r="A13" s="146"/>
      <c r="B13" s="21"/>
      <c r="C13" s="155"/>
      <c r="D13" s="155"/>
      <c r="E13" s="155"/>
      <c r="F13" s="155">
        <f t="shared" si="0"/>
        <v>0</v>
      </c>
      <c r="G13" s="155"/>
      <c r="H13" s="155"/>
      <c r="I13" s="156"/>
      <c r="J13" s="156"/>
    </row>
    <row r="14" spans="1:10" ht="27.75" customHeight="1">
      <c r="A14" s="146"/>
      <c r="B14" s="21"/>
      <c r="C14" s="155"/>
      <c r="D14" s="155"/>
      <c r="E14" s="155"/>
      <c r="F14" s="155">
        <f t="shared" si="0"/>
        <v>0</v>
      </c>
      <c r="G14" s="155"/>
      <c r="H14" s="155"/>
      <c r="I14" s="156"/>
      <c r="J14" s="156"/>
    </row>
    <row r="15" spans="1:10" ht="30.75" customHeight="1">
      <c r="A15" s="146"/>
      <c r="B15" s="21"/>
      <c r="C15" s="155"/>
      <c r="D15" s="155"/>
      <c r="E15" s="155"/>
      <c r="F15" s="155">
        <f t="shared" si="0"/>
        <v>0</v>
      </c>
      <c r="G15" s="155"/>
      <c r="H15" s="155"/>
      <c r="I15" s="156"/>
      <c r="J15" s="156"/>
    </row>
    <row r="16" spans="1:10">
      <c r="A16" s="137"/>
      <c r="B16" s="38"/>
      <c r="C16" s="138"/>
      <c r="D16" s="139"/>
      <c r="E16" s="139"/>
      <c r="F16" s="139"/>
      <c r="G16" s="139"/>
      <c r="H16" s="139"/>
    </row>
    <row r="17" spans="1:9" ht="26.25" customHeight="1">
      <c r="A17" s="132" t="s">
        <v>365</v>
      </c>
      <c r="B17" s="1"/>
      <c r="C17" s="470" t="s">
        <v>87</v>
      </c>
      <c r="D17" s="470"/>
      <c r="E17" s="307"/>
      <c r="F17" s="308"/>
      <c r="G17" s="471"/>
      <c r="H17" s="472"/>
      <c r="I17" s="472"/>
    </row>
    <row r="18" spans="1:9">
      <c r="A18" s="38" t="s">
        <v>375</v>
      </c>
      <c r="B18" s="37"/>
      <c r="C18" s="441" t="s">
        <v>414</v>
      </c>
      <c r="D18" s="441"/>
      <c r="E18" s="145"/>
      <c r="F18" s="37"/>
      <c r="G18" s="442" t="s">
        <v>84</v>
      </c>
      <c r="H18" s="442"/>
      <c r="I18" s="442"/>
    </row>
    <row r="19" spans="1:9">
      <c r="A19" s="137"/>
      <c r="B19" s="38"/>
      <c r="C19" s="138"/>
      <c r="D19" s="139"/>
      <c r="E19" s="139"/>
      <c r="F19" s="139"/>
      <c r="G19" s="139"/>
      <c r="H19" s="139"/>
    </row>
    <row r="20" spans="1:9">
      <c r="A20" s="137"/>
      <c r="B20" s="38"/>
      <c r="C20" s="138"/>
      <c r="D20" s="139"/>
      <c r="E20" s="139"/>
      <c r="F20" s="139"/>
      <c r="G20" s="139"/>
      <c r="H20" s="139"/>
    </row>
    <row r="21" spans="1:9">
      <c r="A21" s="137"/>
      <c r="B21" s="38"/>
      <c r="C21" s="138"/>
      <c r="D21" s="139"/>
      <c r="E21" s="139"/>
      <c r="F21" s="139"/>
      <c r="G21" s="139"/>
      <c r="H21" s="139"/>
    </row>
    <row r="22" spans="1:9">
      <c r="A22" s="137"/>
      <c r="B22" s="38"/>
      <c r="C22" s="138"/>
      <c r="D22" s="139"/>
      <c r="E22" s="139"/>
      <c r="F22" s="139"/>
      <c r="G22" s="139"/>
      <c r="H22" s="139"/>
    </row>
    <row r="23" spans="1:9">
      <c r="A23" s="137"/>
      <c r="B23" s="38"/>
      <c r="C23" s="138"/>
      <c r="D23" s="139"/>
      <c r="E23" s="139"/>
      <c r="F23" s="139"/>
      <c r="G23" s="139"/>
      <c r="H23" s="139"/>
    </row>
    <row r="24" spans="1:9">
      <c r="A24" s="137"/>
      <c r="B24" s="38"/>
      <c r="C24" s="138"/>
      <c r="D24" s="139"/>
      <c r="E24" s="139"/>
      <c r="F24" s="139"/>
      <c r="G24" s="139"/>
      <c r="H24" s="139"/>
    </row>
    <row r="25" spans="1:9">
      <c r="A25" s="137"/>
      <c r="B25" s="38"/>
      <c r="C25" s="138"/>
      <c r="D25" s="139"/>
      <c r="E25" s="139"/>
      <c r="F25" s="139"/>
      <c r="G25" s="139"/>
      <c r="H25" s="139"/>
    </row>
    <row r="26" spans="1:9">
      <c r="A26" s="137"/>
      <c r="B26" s="38"/>
      <c r="C26" s="138"/>
      <c r="D26" s="139"/>
      <c r="E26" s="139"/>
      <c r="F26" s="139"/>
      <c r="G26" s="139"/>
      <c r="H26" s="139"/>
    </row>
    <row r="27" spans="1:9">
      <c r="A27" s="137"/>
      <c r="B27" s="38"/>
      <c r="C27" s="138"/>
      <c r="D27" s="139"/>
      <c r="E27" s="139"/>
      <c r="F27" s="139"/>
      <c r="G27" s="139"/>
      <c r="H27" s="139"/>
    </row>
    <row r="28" spans="1:9">
      <c r="A28" s="137"/>
      <c r="B28" s="38"/>
      <c r="C28" s="138"/>
      <c r="D28" s="139"/>
      <c r="E28" s="139"/>
      <c r="F28" s="139"/>
      <c r="G28" s="139"/>
      <c r="H28" s="139"/>
    </row>
    <row r="29" spans="1:9">
      <c r="A29" s="137"/>
      <c r="B29" s="38"/>
      <c r="C29" s="138"/>
      <c r="D29" s="139"/>
      <c r="E29" s="139"/>
      <c r="F29" s="139"/>
      <c r="G29" s="139"/>
      <c r="H29" s="139"/>
    </row>
    <row r="30" spans="1:9">
      <c r="A30" s="137"/>
      <c r="B30" s="38"/>
      <c r="C30" s="138"/>
      <c r="D30" s="139"/>
      <c r="E30" s="139"/>
      <c r="F30" s="139"/>
      <c r="G30" s="139"/>
      <c r="H30" s="139"/>
    </row>
    <row r="31" spans="1:9">
      <c r="A31" s="137"/>
      <c r="B31" s="38"/>
      <c r="C31" s="138"/>
      <c r="D31" s="139"/>
      <c r="E31" s="139"/>
      <c r="F31" s="139"/>
      <c r="G31" s="139"/>
      <c r="H31" s="139"/>
    </row>
    <row r="32" spans="1:9">
      <c r="A32" s="137"/>
      <c r="B32" s="38"/>
      <c r="C32" s="138"/>
      <c r="D32" s="139"/>
      <c r="E32" s="139"/>
      <c r="F32" s="139"/>
      <c r="G32" s="139"/>
      <c r="H32" s="139"/>
    </row>
    <row r="33" spans="1:8">
      <c r="A33" s="137"/>
      <c r="B33" s="38"/>
      <c r="C33" s="138"/>
      <c r="D33" s="139"/>
      <c r="E33" s="139"/>
      <c r="F33" s="139"/>
      <c r="G33" s="139"/>
      <c r="H33" s="139"/>
    </row>
    <row r="34" spans="1:8">
      <c r="A34" s="137"/>
      <c r="B34" s="38"/>
      <c r="C34" s="138"/>
      <c r="D34" s="139"/>
      <c r="E34" s="139"/>
      <c r="F34" s="139"/>
      <c r="G34" s="139"/>
      <c r="H34" s="139"/>
    </row>
    <row r="35" spans="1:8">
      <c r="A35" s="137"/>
      <c r="B35" s="38"/>
      <c r="C35" s="138"/>
      <c r="D35" s="139"/>
      <c r="E35" s="139"/>
      <c r="F35" s="139"/>
      <c r="G35" s="139"/>
      <c r="H35" s="139"/>
    </row>
    <row r="36" spans="1:8">
      <c r="A36" s="137"/>
      <c r="B36" s="38"/>
      <c r="C36" s="138"/>
      <c r="D36" s="139"/>
      <c r="E36" s="139"/>
      <c r="F36" s="139"/>
      <c r="G36" s="139"/>
      <c r="H36" s="139"/>
    </row>
    <row r="37" spans="1:8">
      <c r="A37" s="137"/>
      <c r="B37" s="38"/>
      <c r="C37" s="138"/>
      <c r="D37" s="139"/>
      <c r="E37" s="139"/>
      <c r="F37" s="139"/>
      <c r="G37" s="139"/>
      <c r="H37" s="139"/>
    </row>
    <row r="38" spans="1:8">
      <c r="A38" s="137"/>
      <c r="B38" s="38"/>
      <c r="C38" s="138"/>
      <c r="D38" s="139"/>
      <c r="E38" s="139"/>
      <c r="F38" s="139"/>
      <c r="G38" s="139"/>
      <c r="H38" s="139"/>
    </row>
    <row r="39" spans="1:8">
      <c r="A39" s="137"/>
      <c r="B39" s="38"/>
      <c r="C39" s="138"/>
      <c r="D39" s="139"/>
      <c r="E39" s="139"/>
      <c r="F39" s="139"/>
      <c r="G39" s="139"/>
      <c r="H39" s="139"/>
    </row>
    <row r="40" spans="1:8">
      <c r="A40" s="137"/>
      <c r="B40" s="38"/>
      <c r="C40" s="138"/>
      <c r="D40" s="139"/>
      <c r="E40" s="139"/>
      <c r="F40" s="139"/>
      <c r="G40" s="139"/>
      <c r="H40" s="139"/>
    </row>
    <row r="41" spans="1:8">
      <c r="A41" s="137"/>
      <c r="B41" s="38"/>
      <c r="C41" s="138"/>
      <c r="D41" s="139"/>
      <c r="E41" s="139"/>
      <c r="F41" s="139"/>
      <c r="G41" s="139"/>
      <c r="H41" s="139"/>
    </row>
    <row r="42" spans="1:8">
      <c r="A42" s="137"/>
      <c r="B42" s="38"/>
      <c r="C42" s="138"/>
      <c r="D42" s="139"/>
      <c r="E42" s="139"/>
      <c r="F42" s="139"/>
      <c r="G42" s="139"/>
      <c r="H42" s="139"/>
    </row>
    <row r="43" spans="1:8">
      <c r="A43" s="137"/>
      <c r="B43" s="38"/>
      <c r="C43" s="138"/>
      <c r="D43" s="139"/>
      <c r="E43" s="139"/>
      <c r="F43" s="139"/>
      <c r="G43" s="139"/>
      <c r="H43" s="139"/>
    </row>
    <row r="44" spans="1:8">
      <c r="A44" s="137"/>
      <c r="B44" s="38"/>
      <c r="C44" s="138"/>
      <c r="D44" s="139"/>
      <c r="E44" s="139"/>
      <c r="F44" s="139"/>
      <c r="G44" s="139"/>
      <c r="H44" s="139"/>
    </row>
    <row r="45" spans="1:8">
      <c r="A45" s="137"/>
      <c r="B45" s="38"/>
      <c r="C45" s="138"/>
      <c r="D45" s="139"/>
      <c r="E45" s="139"/>
      <c r="F45" s="139"/>
      <c r="G45" s="139"/>
      <c r="H45" s="139"/>
    </row>
    <row r="46" spans="1:8">
      <c r="A46" s="137"/>
      <c r="B46" s="38"/>
      <c r="C46" s="138"/>
      <c r="D46" s="139"/>
      <c r="E46" s="139"/>
      <c r="F46" s="139"/>
      <c r="G46" s="139"/>
      <c r="H46" s="139"/>
    </row>
    <row r="47" spans="1:8">
      <c r="A47" s="137"/>
      <c r="B47" s="38"/>
      <c r="C47" s="138"/>
      <c r="D47" s="139"/>
      <c r="E47" s="139"/>
      <c r="F47" s="139"/>
      <c r="G47" s="139"/>
      <c r="H47" s="139"/>
    </row>
    <row r="48" spans="1:8">
      <c r="A48" s="137"/>
      <c r="B48" s="38"/>
      <c r="C48" s="138"/>
      <c r="D48" s="139"/>
      <c r="E48" s="139"/>
      <c r="F48" s="139"/>
      <c r="G48" s="139"/>
      <c r="H48" s="139"/>
    </row>
    <row r="49" spans="1:8">
      <c r="A49" s="137"/>
      <c r="B49" s="38"/>
      <c r="C49" s="138"/>
      <c r="D49" s="139"/>
      <c r="E49" s="139"/>
      <c r="F49" s="139"/>
      <c r="G49" s="139"/>
      <c r="H49" s="139"/>
    </row>
    <row r="50" spans="1:8">
      <c r="A50" s="137"/>
      <c r="C50" s="42"/>
      <c r="D50" s="141"/>
      <c r="E50" s="141"/>
      <c r="F50" s="141"/>
      <c r="G50" s="141"/>
      <c r="H50" s="141"/>
    </row>
    <row r="51" spans="1:8">
      <c r="A51" s="142"/>
      <c r="C51" s="42"/>
      <c r="D51" s="141"/>
      <c r="E51" s="141"/>
      <c r="F51" s="141"/>
      <c r="G51" s="141"/>
      <c r="H51" s="141"/>
    </row>
    <row r="52" spans="1:8">
      <c r="A52" s="142"/>
      <c r="C52" s="42"/>
      <c r="D52" s="141"/>
      <c r="E52" s="141"/>
      <c r="F52" s="141"/>
      <c r="G52" s="141"/>
      <c r="H52" s="141"/>
    </row>
    <row r="53" spans="1:8">
      <c r="A53" s="142"/>
      <c r="C53" s="42"/>
      <c r="D53" s="141"/>
      <c r="E53" s="141"/>
      <c r="F53" s="141"/>
      <c r="G53" s="141"/>
      <c r="H53" s="141"/>
    </row>
    <row r="54" spans="1:8">
      <c r="A54" s="142"/>
      <c r="C54" s="42"/>
      <c r="D54" s="141"/>
      <c r="E54" s="141"/>
      <c r="F54" s="141"/>
      <c r="G54" s="141"/>
      <c r="H54" s="141"/>
    </row>
    <row r="55" spans="1:8">
      <c r="A55" s="142"/>
      <c r="C55" s="42"/>
      <c r="D55" s="141"/>
      <c r="E55" s="141"/>
      <c r="F55" s="141"/>
      <c r="G55" s="141"/>
      <c r="H55" s="141"/>
    </row>
    <row r="56" spans="1:8">
      <c r="A56" s="142"/>
      <c r="C56" s="42"/>
      <c r="D56" s="141"/>
      <c r="E56" s="141"/>
      <c r="F56" s="141"/>
      <c r="G56" s="141"/>
      <c r="H56" s="141"/>
    </row>
    <row r="57" spans="1:8">
      <c r="A57" s="142"/>
      <c r="C57" s="42"/>
      <c r="D57" s="141"/>
      <c r="E57" s="141"/>
      <c r="F57" s="141"/>
      <c r="G57" s="141"/>
      <c r="H57" s="141"/>
    </row>
    <row r="58" spans="1:8">
      <c r="A58" s="142"/>
      <c r="C58" s="42"/>
      <c r="D58" s="141"/>
      <c r="E58" s="141"/>
      <c r="F58" s="141"/>
      <c r="G58" s="141"/>
      <c r="H58" s="141"/>
    </row>
    <row r="59" spans="1:8">
      <c r="A59" s="142"/>
      <c r="C59" s="42"/>
      <c r="D59" s="141"/>
      <c r="E59" s="141"/>
      <c r="F59" s="141"/>
      <c r="G59" s="141"/>
      <c r="H59" s="141"/>
    </row>
    <row r="60" spans="1:8">
      <c r="A60" s="142"/>
      <c r="C60" s="42"/>
      <c r="D60" s="141"/>
      <c r="E60" s="141"/>
      <c r="F60" s="141"/>
      <c r="G60" s="141"/>
      <c r="H60" s="141"/>
    </row>
    <row r="61" spans="1:8">
      <c r="A61" s="142"/>
      <c r="C61" s="42"/>
      <c r="D61" s="141"/>
      <c r="E61" s="141"/>
      <c r="F61" s="141"/>
      <c r="G61" s="141"/>
      <c r="H61" s="141"/>
    </row>
    <row r="62" spans="1:8">
      <c r="A62" s="142"/>
      <c r="C62" s="42"/>
      <c r="D62" s="141"/>
      <c r="E62" s="141"/>
      <c r="F62" s="141"/>
      <c r="G62" s="141"/>
      <c r="H62" s="141"/>
    </row>
    <row r="63" spans="1:8">
      <c r="A63" s="142"/>
      <c r="C63" s="42"/>
      <c r="D63" s="141"/>
      <c r="E63" s="141"/>
      <c r="F63" s="141"/>
      <c r="G63" s="141"/>
      <c r="H63" s="141"/>
    </row>
    <row r="64" spans="1:8">
      <c r="A64" s="142"/>
      <c r="C64" s="42"/>
      <c r="D64" s="141"/>
      <c r="E64" s="141"/>
      <c r="F64" s="141"/>
      <c r="G64" s="141"/>
      <c r="H64" s="141"/>
    </row>
    <row r="65" spans="1:8">
      <c r="A65" s="142"/>
      <c r="C65" s="42"/>
      <c r="D65" s="141"/>
      <c r="E65" s="141"/>
      <c r="F65" s="141"/>
      <c r="G65" s="141"/>
      <c r="H65" s="141"/>
    </row>
    <row r="66" spans="1:8">
      <c r="A66" s="142"/>
      <c r="C66" s="42"/>
      <c r="D66" s="141"/>
      <c r="E66" s="141"/>
      <c r="F66" s="141"/>
      <c r="G66" s="141"/>
      <c r="H66" s="141"/>
    </row>
    <row r="67" spans="1:8">
      <c r="A67" s="142"/>
      <c r="C67" s="42"/>
      <c r="D67" s="141"/>
      <c r="E67" s="141"/>
      <c r="F67" s="141"/>
      <c r="G67" s="141"/>
      <c r="H67" s="141"/>
    </row>
    <row r="68" spans="1:8">
      <c r="A68" s="142"/>
      <c r="C68" s="42"/>
      <c r="D68" s="141"/>
      <c r="E68" s="141"/>
      <c r="F68" s="141"/>
      <c r="G68" s="141"/>
      <c r="H68" s="141"/>
    </row>
    <row r="69" spans="1:8">
      <c r="A69" s="142"/>
      <c r="C69" s="42"/>
      <c r="D69" s="141"/>
      <c r="E69" s="141"/>
      <c r="F69" s="141"/>
      <c r="G69" s="141"/>
      <c r="H69" s="141"/>
    </row>
    <row r="70" spans="1:8">
      <c r="A70" s="142"/>
      <c r="C70" s="42"/>
      <c r="D70" s="141"/>
      <c r="E70" s="141"/>
      <c r="F70" s="141"/>
      <c r="G70" s="141"/>
      <c r="H70" s="141"/>
    </row>
    <row r="71" spans="1:8">
      <c r="A71" s="142"/>
      <c r="C71" s="42"/>
      <c r="D71" s="141"/>
      <c r="E71" s="141"/>
      <c r="F71" s="141"/>
      <c r="G71" s="141"/>
      <c r="H71" s="141"/>
    </row>
    <row r="72" spans="1:8">
      <c r="A72" s="142"/>
      <c r="C72" s="42"/>
      <c r="D72" s="141"/>
      <c r="E72" s="141"/>
      <c r="F72" s="141"/>
      <c r="G72" s="141"/>
      <c r="H72" s="141"/>
    </row>
    <row r="73" spans="1:8">
      <c r="A73" s="142"/>
    </row>
    <row r="74" spans="1:8">
      <c r="A74" s="143"/>
    </row>
    <row r="75" spans="1:8">
      <c r="A75" s="143"/>
    </row>
    <row r="76" spans="1:8">
      <c r="A76" s="143"/>
    </row>
    <row r="77" spans="1:8">
      <c r="A77" s="143"/>
    </row>
    <row r="78" spans="1:8">
      <c r="A78" s="143"/>
    </row>
    <row r="79" spans="1:8">
      <c r="A79" s="143"/>
    </row>
    <row r="80" spans="1:8">
      <c r="A80" s="143"/>
    </row>
    <row r="81" spans="1:1">
      <c r="A81" s="143"/>
    </row>
    <row r="82" spans="1:1">
      <c r="A82" s="143"/>
    </row>
    <row r="83" spans="1:1">
      <c r="A83" s="143"/>
    </row>
    <row r="84" spans="1:1">
      <c r="A84" s="143"/>
    </row>
    <row r="85" spans="1:1">
      <c r="A85" s="143"/>
    </row>
    <row r="86" spans="1:1">
      <c r="A86" s="143"/>
    </row>
    <row r="87" spans="1:1">
      <c r="A87" s="143"/>
    </row>
    <row r="88" spans="1:1">
      <c r="A88" s="143"/>
    </row>
    <row r="89" spans="1:1">
      <c r="A89" s="143"/>
    </row>
    <row r="90" spans="1:1">
      <c r="A90" s="143"/>
    </row>
    <row r="91" spans="1:1">
      <c r="A91" s="143"/>
    </row>
    <row r="92" spans="1:1">
      <c r="A92" s="143"/>
    </row>
    <row r="93" spans="1:1">
      <c r="A93" s="143"/>
    </row>
    <row r="94" spans="1:1">
      <c r="A94" s="143"/>
    </row>
    <row r="95" spans="1:1">
      <c r="A95" s="143"/>
    </row>
    <row r="96" spans="1:1">
      <c r="A96" s="143"/>
    </row>
    <row r="97" spans="1:1">
      <c r="A97" s="143"/>
    </row>
    <row r="98" spans="1:1">
      <c r="A98" s="143"/>
    </row>
    <row r="99" spans="1:1">
      <c r="A99" s="143"/>
    </row>
    <row r="100" spans="1:1">
      <c r="A100" s="143"/>
    </row>
    <row r="101" spans="1:1">
      <c r="A101" s="143"/>
    </row>
    <row r="102" spans="1:1">
      <c r="A102" s="143"/>
    </row>
    <row r="103" spans="1:1">
      <c r="A103" s="143"/>
    </row>
    <row r="104" spans="1:1">
      <c r="A104" s="143"/>
    </row>
    <row r="105" spans="1:1">
      <c r="A105" s="143"/>
    </row>
    <row r="106" spans="1:1">
      <c r="A106" s="143"/>
    </row>
    <row r="107" spans="1:1">
      <c r="A107" s="143"/>
    </row>
    <row r="108" spans="1:1">
      <c r="A108" s="143"/>
    </row>
    <row r="109" spans="1:1">
      <c r="A109" s="143"/>
    </row>
    <row r="110" spans="1:1">
      <c r="A110" s="143"/>
    </row>
    <row r="111" spans="1:1">
      <c r="A111" s="143"/>
    </row>
    <row r="112" spans="1:1">
      <c r="A112" s="143"/>
    </row>
    <row r="113" spans="1:1">
      <c r="A113" s="143"/>
    </row>
    <row r="114" spans="1:1">
      <c r="A114" s="143"/>
    </row>
    <row r="115" spans="1:1">
      <c r="A115" s="143"/>
    </row>
    <row r="116" spans="1:1">
      <c r="A116" s="143"/>
    </row>
    <row r="117" spans="1:1">
      <c r="A117" s="143"/>
    </row>
    <row r="118" spans="1:1">
      <c r="A118" s="143"/>
    </row>
    <row r="119" spans="1:1">
      <c r="A119" s="143"/>
    </row>
    <row r="120" spans="1:1">
      <c r="A120" s="143"/>
    </row>
    <row r="121" spans="1:1">
      <c r="A121" s="143"/>
    </row>
    <row r="122" spans="1:1">
      <c r="A122" s="143"/>
    </row>
    <row r="123" spans="1:1">
      <c r="A123" s="143"/>
    </row>
    <row r="124" spans="1:1">
      <c r="A124" s="143"/>
    </row>
    <row r="125" spans="1:1">
      <c r="A125" s="143"/>
    </row>
    <row r="126" spans="1:1">
      <c r="A126" s="143"/>
    </row>
    <row r="127" spans="1:1">
      <c r="A127" s="143"/>
    </row>
    <row r="128" spans="1:1">
      <c r="A128" s="143"/>
    </row>
    <row r="129" spans="1:1">
      <c r="A129" s="143"/>
    </row>
    <row r="130" spans="1:1">
      <c r="A130" s="143"/>
    </row>
    <row r="131" spans="1:1">
      <c r="A131" s="143"/>
    </row>
    <row r="132" spans="1:1">
      <c r="A132" s="143"/>
    </row>
    <row r="133" spans="1:1">
      <c r="A133" s="143"/>
    </row>
    <row r="134" spans="1:1">
      <c r="A134" s="143"/>
    </row>
    <row r="135" spans="1:1">
      <c r="A135" s="143"/>
    </row>
    <row r="136" spans="1:1">
      <c r="A136" s="143"/>
    </row>
    <row r="137" spans="1:1">
      <c r="A137" s="143"/>
    </row>
    <row r="138" spans="1:1">
      <c r="A138" s="143"/>
    </row>
    <row r="139" spans="1:1">
      <c r="A139" s="143"/>
    </row>
    <row r="140" spans="1:1">
      <c r="A140" s="143"/>
    </row>
    <row r="141" spans="1:1">
      <c r="A141" s="143"/>
    </row>
    <row r="142" spans="1:1">
      <c r="A142" s="143"/>
    </row>
    <row r="143" spans="1:1">
      <c r="A143" s="143"/>
    </row>
    <row r="144" spans="1:1">
      <c r="A144" s="143"/>
    </row>
    <row r="145" spans="1:1">
      <c r="A145" s="143"/>
    </row>
    <row r="146" spans="1:1">
      <c r="A146" s="143"/>
    </row>
    <row r="147" spans="1:1">
      <c r="A147" s="143"/>
    </row>
    <row r="148" spans="1:1">
      <c r="A148" s="143"/>
    </row>
    <row r="149" spans="1:1">
      <c r="A149" s="143"/>
    </row>
    <row r="150" spans="1:1">
      <c r="A150" s="143"/>
    </row>
    <row r="151" spans="1:1">
      <c r="A151" s="143"/>
    </row>
    <row r="152" spans="1:1">
      <c r="A152" s="143"/>
    </row>
    <row r="153" spans="1:1">
      <c r="A153" s="143"/>
    </row>
    <row r="154" spans="1:1">
      <c r="A154" s="143"/>
    </row>
    <row r="155" spans="1:1">
      <c r="A155" s="143"/>
    </row>
    <row r="156" spans="1:1">
      <c r="A156" s="143"/>
    </row>
    <row r="157" spans="1:1">
      <c r="A157" s="143"/>
    </row>
    <row r="158" spans="1:1">
      <c r="A158" s="143"/>
    </row>
    <row r="159" spans="1:1">
      <c r="A159" s="143"/>
    </row>
    <row r="160" spans="1:1">
      <c r="A160" s="143"/>
    </row>
    <row r="161" spans="1:1">
      <c r="A161" s="143"/>
    </row>
    <row r="162" spans="1:1">
      <c r="A162" s="143"/>
    </row>
    <row r="163" spans="1:1">
      <c r="A163" s="143"/>
    </row>
    <row r="164" spans="1:1">
      <c r="A164" s="143"/>
    </row>
    <row r="165" spans="1:1">
      <c r="A165" s="143"/>
    </row>
    <row r="166" spans="1:1">
      <c r="A166" s="143"/>
    </row>
    <row r="167" spans="1:1">
      <c r="A167" s="143"/>
    </row>
    <row r="168" spans="1:1">
      <c r="A168" s="143"/>
    </row>
    <row r="169" spans="1:1">
      <c r="A169" s="143"/>
    </row>
    <row r="170" spans="1:1">
      <c r="A170" s="143"/>
    </row>
    <row r="171" spans="1:1">
      <c r="A171" s="143"/>
    </row>
    <row r="172" spans="1:1">
      <c r="A172" s="143"/>
    </row>
    <row r="173" spans="1:1">
      <c r="A173" s="143"/>
    </row>
    <row r="174" spans="1:1">
      <c r="A174" s="143"/>
    </row>
    <row r="175" spans="1:1">
      <c r="A175" s="143"/>
    </row>
    <row r="176" spans="1:1">
      <c r="A176" s="143"/>
    </row>
    <row r="177" spans="1:1">
      <c r="A177" s="143"/>
    </row>
    <row r="178" spans="1:1">
      <c r="A178" s="143"/>
    </row>
    <row r="179" spans="1:1">
      <c r="A179" s="143"/>
    </row>
    <row r="180" spans="1:1">
      <c r="A180" s="143"/>
    </row>
    <row r="181" spans="1:1">
      <c r="A181" s="143"/>
    </row>
    <row r="182" spans="1:1">
      <c r="A182" s="143"/>
    </row>
    <row r="183" spans="1:1">
      <c r="A183" s="143"/>
    </row>
    <row r="184" spans="1:1">
      <c r="A184" s="143"/>
    </row>
    <row r="185" spans="1:1">
      <c r="A185" s="143"/>
    </row>
    <row r="186" spans="1:1">
      <c r="A186" s="143"/>
    </row>
    <row r="187" spans="1:1">
      <c r="A187" s="143"/>
    </row>
    <row r="188" spans="1:1">
      <c r="A188" s="143"/>
    </row>
    <row r="189" spans="1:1">
      <c r="A189" s="143"/>
    </row>
    <row r="190" spans="1:1">
      <c r="A190" s="143"/>
    </row>
    <row r="191" spans="1:1">
      <c r="A191" s="143"/>
    </row>
    <row r="192" spans="1:1">
      <c r="A192" s="143"/>
    </row>
    <row r="193" spans="1:1">
      <c r="A193" s="143"/>
    </row>
    <row r="194" spans="1:1">
      <c r="A194" s="143"/>
    </row>
    <row r="195" spans="1:1">
      <c r="A195" s="143"/>
    </row>
    <row r="196" spans="1:1">
      <c r="A196" s="143"/>
    </row>
    <row r="197" spans="1:1">
      <c r="A197" s="143"/>
    </row>
    <row r="198" spans="1:1">
      <c r="A198" s="143"/>
    </row>
    <row r="199" spans="1:1">
      <c r="A199" s="143"/>
    </row>
    <row r="200" spans="1:1">
      <c r="A200" s="143"/>
    </row>
    <row r="201" spans="1:1">
      <c r="A201" s="143"/>
    </row>
    <row r="202" spans="1:1">
      <c r="A202" s="143"/>
    </row>
    <row r="203" spans="1:1">
      <c r="A203" s="143"/>
    </row>
    <row r="204" spans="1:1">
      <c r="A204" s="143"/>
    </row>
    <row r="205" spans="1:1">
      <c r="A205" s="143"/>
    </row>
    <row r="206" spans="1:1">
      <c r="A206" s="143"/>
    </row>
    <row r="207" spans="1:1">
      <c r="A207" s="143"/>
    </row>
    <row r="208" spans="1:1">
      <c r="A208" s="143"/>
    </row>
    <row r="209" spans="1:1">
      <c r="A209" s="143"/>
    </row>
    <row r="210" spans="1:1">
      <c r="A210" s="143"/>
    </row>
    <row r="211" spans="1:1">
      <c r="A211" s="143"/>
    </row>
    <row r="212" spans="1:1">
      <c r="A212" s="143"/>
    </row>
    <row r="213" spans="1:1">
      <c r="A213" s="143"/>
    </row>
    <row r="214" spans="1:1">
      <c r="A214" s="143"/>
    </row>
    <row r="215" spans="1:1">
      <c r="A215" s="143"/>
    </row>
    <row r="216" spans="1:1">
      <c r="A216" s="143"/>
    </row>
    <row r="217" spans="1:1">
      <c r="A217" s="143"/>
    </row>
    <row r="218" spans="1:1">
      <c r="A218" s="143"/>
    </row>
    <row r="219" spans="1:1">
      <c r="A219" s="143"/>
    </row>
    <row r="220" spans="1:1">
      <c r="A220" s="143"/>
    </row>
    <row r="221" spans="1:1">
      <c r="A221" s="143"/>
    </row>
    <row r="222" spans="1:1">
      <c r="A222" s="143"/>
    </row>
    <row r="223" spans="1:1">
      <c r="A223" s="143"/>
    </row>
    <row r="224" spans="1:1">
      <c r="A224" s="143"/>
    </row>
    <row r="225" spans="1:1">
      <c r="A225" s="143"/>
    </row>
    <row r="226" spans="1:1">
      <c r="A226" s="143"/>
    </row>
    <row r="227" spans="1:1">
      <c r="A227" s="143"/>
    </row>
    <row r="228" spans="1:1">
      <c r="A228" s="143"/>
    </row>
    <row r="229" spans="1:1">
      <c r="A229" s="143"/>
    </row>
    <row r="230" spans="1:1">
      <c r="A230" s="143"/>
    </row>
    <row r="231" spans="1:1">
      <c r="A231" s="143"/>
    </row>
    <row r="232" spans="1:1">
      <c r="A232" s="143"/>
    </row>
    <row r="233" spans="1:1">
      <c r="A233" s="143"/>
    </row>
    <row r="234" spans="1:1">
      <c r="A234" s="143"/>
    </row>
    <row r="235" spans="1:1">
      <c r="A235" s="143"/>
    </row>
    <row r="236" spans="1:1">
      <c r="A236" s="143"/>
    </row>
    <row r="237" spans="1:1">
      <c r="A237" s="143"/>
    </row>
    <row r="238" spans="1:1">
      <c r="A238" s="143"/>
    </row>
    <row r="239" spans="1:1">
      <c r="A239" s="143"/>
    </row>
    <row r="240" spans="1:1">
      <c r="A240" s="143"/>
    </row>
  </sheetData>
  <mergeCells count="12">
    <mergeCell ref="C17:D17"/>
    <mergeCell ref="G17:I17"/>
    <mergeCell ref="C18:D18"/>
    <mergeCell ref="G18:I18"/>
    <mergeCell ref="A2:H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0.23622047244094491" right="0.15748031496062992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19</vt:i4>
      </vt:variant>
    </vt:vector>
  </HeadingPairs>
  <TitlesOfParts>
    <vt:vector size="33" baseType="lpstr">
      <vt:lpstr>Осн. фін. пок.</vt:lpstr>
      <vt:lpstr>I. Фін результат</vt:lpstr>
      <vt:lpstr>Розшифровка до Формування</vt:lpstr>
      <vt:lpstr>ІІ. Розр. з бюджетом</vt:lpstr>
      <vt:lpstr>Розшифровка до розр з бюдж</vt:lpstr>
      <vt:lpstr>ІІІ. Рух грош. коштів</vt:lpstr>
      <vt:lpstr>Розшифровка до Руху</vt:lpstr>
      <vt:lpstr>IV. Кап. інвестиції</vt:lpstr>
      <vt:lpstr>Розшифровка кап</vt:lpstr>
      <vt:lpstr> V. Коефіцієнти</vt:lpstr>
      <vt:lpstr>6.1. Інша інфо_1</vt:lpstr>
      <vt:lpstr>6.2. Інша інфо_2</vt:lpstr>
      <vt:lpstr>VII Статутн капіт</vt:lpstr>
      <vt:lpstr>Розшифровка статутний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'VII Статутн капіт'!Область_печати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  <vt:lpstr>'Розшифровка до розр з бюдж'!Область_печати</vt:lpstr>
      <vt:lpstr>'Розшифровка до Руху'!Область_печати</vt:lpstr>
      <vt:lpstr>'Розшифровка до Формування'!Область_печати</vt:lpstr>
      <vt:lpstr>'Розшифровка кап'!Область_печати</vt:lpstr>
      <vt:lpstr>'Розшифровка статутний'!Область_печати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Олена Володимирівна</dc:creator>
  <cp:lastModifiedBy>Buxgalter</cp:lastModifiedBy>
  <cp:lastPrinted>2024-08-15T10:39:33Z</cp:lastPrinted>
  <dcterms:created xsi:type="dcterms:W3CDTF">2003-03-13T16:00:22Z</dcterms:created>
  <dcterms:modified xsi:type="dcterms:W3CDTF">2024-08-15T11:52:28Z</dcterms:modified>
</cp:coreProperties>
</file>